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80" windowWidth="15135" windowHeight="9240" activeTab="2"/>
  </bookViews>
  <sheets>
    <sheet name="GT" sheetId="23" r:id="rId1"/>
    <sheet name="CD" sheetId="11" r:id="rId2"/>
    <sheet name="KQKD" sheetId="4" r:id="rId3"/>
    <sheet name="LCGT" sheetId="22" r:id="rId4"/>
    <sheet name="TM1" sheetId="12" r:id="rId5"/>
    <sheet name="TM2" sheetId="13" r:id="rId6"/>
    <sheet name="TM3" sheetId="14" r:id="rId7"/>
    <sheet name="TM4" sheetId="15" r:id="rId8"/>
    <sheet name="TM5" sheetId="16" r:id="rId9"/>
    <sheet name="Bang tinh lai" sheetId="19" state="hidden" r:id="rId10"/>
    <sheet name="Sheet3" sheetId="25" r:id="rId11"/>
    <sheet name="CF" sheetId="26" r:id="rId12"/>
    <sheet name="KQ" sheetId="27" r:id="rId13"/>
    <sheet name="SS" sheetId="28" r:id="rId14"/>
    <sheet name="Sheet1" sheetId="29" r:id="rId15"/>
  </sheets>
  <externalReferences>
    <externalReference r:id="rId16"/>
    <externalReference r:id="rId17"/>
    <externalReference r:id="rId18"/>
    <externalReference r:id="rId19"/>
    <externalReference r:id="rId20"/>
    <externalReference r:id="rId21"/>
    <externalReference r:id="rId22"/>
  </externalReferences>
  <definedNames>
    <definedName name="\T">#REF!</definedName>
    <definedName name="__Count">9</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1">#REF!</definedName>
    <definedName name="_1000A01">#N/A</definedName>
    <definedName name="_10SOÁ_CTÖØ">#REF!</definedName>
    <definedName name="_11SOÁ_LÖÔÏNG">#REF!</definedName>
    <definedName name="_13TEÂN_HAØNG">#REF!</definedName>
    <definedName name="_15TEÂN_KHAÙCH_HAØ">#REF!</definedName>
    <definedName name="_17THAØNH_TIEÀN">#REF!</definedName>
    <definedName name="_18TRÒ_GIAÙ">#REF!</definedName>
    <definedName name="_2">#REF!</definedName>
    <definedName name="_20TRÒ_GIAÙ__VAT">#REF!</definedName>
    <definedName name="_5MAÕ_HAØNG">#REF!</definedName>
    <definedName name="_6MAÕ_SOÁ_THUEÁ">#REF!</definedName>
    <definedName name="_8ÑÔN_GIAÙ">#REF!</definedName>
    <definedName name="_a1" localSheetId="1" hidden="1">{"'Sheet1'!$L$16"}</definedName>
    <definedName name="_a1" localSheetId="4" hidden="1">{"'Sheet1'!$L$16"}</definedName>
    <definedName name="_a1" localSheetId="6" hidden="1">{"'Sheet1'!$L$16"}</definedName>
    <definedName name="_a1" localSheetId="8" hidden="1">{"'Sheet1'!$L$16"}</definedName>
    <definedName name="_a1" hidden="1">{"'Sheet1'!$L$16"}</definedName>
    <definedName name="_adt1">#REF!</definedName>
    <definedName name="_adt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1" localSheetId="1">{"Thuxm2.xls","Sheet1"}</definedName>
    <definedName name="_b1" localSheetId="4">{"Thuxm2.xls","Sheet1"}</definedName>
    <definedName name="_b1">{"Thuxm2.xls","Sheet1"}</definedName>
    <definedName name="_bc80105">#REF!</definedName>
    <definedName name="_bc80204">#REF!</definedName>
    <definedName name="_bc80205">#REF!</definedName>
    <definedName name="_bc80704">#REF!</definedName>
    <definedName name="_bc80705">#REF!</definedName>
    <definedName name="_bc80905">#REF!</definedName>
    <definedName name="_bn80105">#REF!</definedName>
    <definedName name="_bn80204">#REF!</definedName>
    <definedName name="_bn80205">#REF!</definedName>
    <definedName name="_bn80704">#REF!</definedName>
    <definedName name="_bn80705">#REF!</definedName>
    <definedName name="_bn80904">#REF!</definedName>
    <definedName name="_bn80905">#REF!</definedName>
    <definedName name="_boi1">#REF!</definedName>
    <definedName name="_boi2">#REF!</definedName>
    <definedName name="_btm10">#REF!</definedName>
    <definedName name="_BTM150">#REF!</definedName>
    <definedName name="_BTM200">#REF!</definedName>
    <definedName name="_BTM250">#REF!</definedName>
    <definedName name="_BTM50">#REF!</definedName>
    <definedName name="_C_Lphi_4ab">#REF!</definedName>
    <definedName name="_cao1">#REF!</definedName>
    <definedName name="_cao2">#REF!</definedName>
    <definedName name="_cao3">#REF!</definedName>
    <definedName name="_cao4">#REF!</definedName>
    <definedName name="_cao5">#REF!</definedName>
    <definedName name="_cao6">#REF!</definedName>
    <definedName name="_Cau2">#REF!</definedName>
    <definedName name="_CON1">#REF!</definedName>
    <definedName name="_CON2">#REF!</definedName>
    <definedName name="_Count">4</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6">#REF!</definedName>
    <definedName name="_dam4">#REF!</definedName>
    <definedName name="_dan1">#REF!</definedName>
    <definedName name="_dan116">#REF!</definedName>
    <definedName name="_dan14">#REF!</definedName>
    <definedName name="_dan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t1" localSheetId="1" hidden="1">{"'Sheet1'!$L$16"}</definedName>
    <definedName name="_dt1" localSheetId="4" hidden="1">{"'Sheet1'!$L$16"}</definedName>
    <definedName name="_dt1" hidden="1">{"'Sheet1'!$L$16"}</definedName>
    <definedName name="_E99999">#REF!</definedName>
    <definedName name="_f5" localSheetId="1" hidden="1">{"'Sheet1'!$L$16"}</definedName>
    <definedName name="_f5" localSheetId="4" hidden="1">{"'Sheet1'!$L$16"}</definedName>
    <definedName name="_f5" hidden="1">{"'Sheet1'!$L$16"}</definedName>
    <definedName name="_Fill" hidden="1">#REF!</definedName>
    <definedName name="_xlnm._FilterDatabase" localSheetId="5" hidden="1">'TM2'!#REF!</definedName>
    <definedName name="_xlnm._FilterDatabase" hidden="1">#REF!</definedName>
    <definedName name="_gon4">#REF!</definedName>
    <definedName name="_hom2">#REF!</definedName>
    <definedName name="_huy1" localSheetId="1" hidden="1">{"'Sheet1'!$L$16"}</definedName>
    <definedName name="_huy1" localSheetId="4" hidden="1">{"'Sheet1'!$L$16"}</definedName>
    <definedName name="_huy1" hidden="1">{"'Sheet1'!$L$16"}</definedName>
    <definedName name="_Key1" hidden="1">#REF!</definedName>
    <definedName name="_Key2" hidden="1">#REF!</definedName>
    <definedName name="_khu7">#REF!</definedName>
    <definedName name="_kl1">#REF!</definedName>
    <definedName name="_Km36">#REF!</definedName>
    <definedName name="_Knc36">#REF!</definedName>
    <definedName name="_Knc57">#REF!</definedName>
    <definedName name="_Kvl36">#REF!</definedName>
    <definedName name="_Lan1" localSheetId="1">{"Thuxm2.xls","Sheet1"}</definedName>
    <definedName name="_Lan1" localSheetId="4">{"Thuxm2.xls","Sheet1"}</definedName>
    <definedName name="_Lan1" localSheetId="6">{"Thuxm2.xls","Sheet1"}</definedName>
    <definedName name="_Lan1" localSheetId="8">{"Thuxm2.xls","Sheet1"}</definedName>
    <definedName name="_Lan1">{"Thuxm2.xls","Sheet1"}</definedName>
    <definedName name="_lap1">#REF!</definedName>
    <definedName name="_lap2">#REF!</definedName>
    <definedName name="_MAC12">#REF!</definedName>
    <definedName name="_MAC46">#REF!</definedName>
    <definedName name="_MB1">#REF!</definedName>
    <definedName name="_MB2">#REF!</definedName>
    <definedName name="_MN1">#REF!</definedName>
    <definedName name="_MN2">#REF!</definedName>
    <definedName name="_MT1">#REF!</definedName>
    <definedName name="_MT2">#REF!</definedName>
    <definedName name="_nc151">#REF!</definedName>
    <definedName name="_NCL100">#REF!</definedName>
    <definedName name="_NCL200">#REF!</definedName>
    <definedName name="_NCL250">#REF!</definedName>
    <definedName name="_ncm200">#REF!</definedName>
    <definedName name="_NET2">#REF!</definedName>
    <definedName name="_nin190">#REF!</definedName>
    <definedName name="_NSO2" localSheetId="1" hidden="1">{"'Sheet1'!$L$16"}</definedName>
    <definedName name="_NSO2" localSheetId="4" hidden="1">{"'Sheet1'!$L$16"}</definedName>
    <definedName name="_NSO2" hidden="1">{"'Sheet1'!$L$16"}</definedName>
    <definedName name="_Order1" hidden="1">255</definedName>
    <definedName name="_Order2" hidden="1">255</definedName>
    <definedName name="_pc80105">#REF!</definedName>
    <definedName name="_pc80205">#REF!</definedName>
    <definedName name="_pc80704">#REF!</definedName>
    <definedName name="_pc80705">#REF!</definedName>
    <definedName name="_pc80905">#REF!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n80105">#REF!</definedName>
    <definedName name="_pn80205">#REF!</definedName>
    <definedName name="_pn80704">#REF!</definedName>
    <definedName name="_pn80705">#REF!</definedName>
    <definedName name="_pn80905">#REF!</definedName>
    <definedName name="_san16">#REF!</definedName>
    <definedName name="_san4">#REF!</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hidden="1">#REF!</definedName>
    <definedName name="_st80105">#REF!</definedName>
    <definedName name="_st80204">#REF!</definedName>
    <definedName name="_st80205">#REF!</definedName>
    <definedName name="_st80704">#REF!</definedName>
    <definedName name="_st80705">#REF!</definedName>
    <definedName name="_st80905">#REF!</definedName>
    <definedName name="_STD0898">#REF!</definedName>
    <definedName name="_sua20">#REF!</definedName>
    <definedName name="_sua30">#REF!</definedName>
    <definedName name="_t1" localSheetId="1">{"Thuxm2.xls","Sheet1"}</definedName>
    <definedName name="_t1" localSheetId="4">{"Thuxm2.xls","Sheet1"}</definedName>
    <definedName name="_t1">{"Thuxm2.xls","Sheet1"}</definedName>
    <definedName name="_T2" localSheetId="1" hidden="1">{"'Sheet1'!$L$16"}</definedName>
    <definedName name="_T2" localSheetId="4" hidden="1">{"'Sheet1'!$L$16"}</definedName>
    <definedName name="_T2" hidden="1">{"'Sheet1'!$L$16"}</definedName>
    <definedName name="_tb06">#REF!</definedName>
    <definedName name="_tct5">#REF!</definedName>
    <definedName name="_tg427">#REF!</definedName>
    <definedName name="_TH2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t3" localSheetId="1" hidden="1">{"'Sheet1'!$L$16"}</definedName>
    <definedName name="_tt3" localSheetId="4" hidden="1">{"'Sheet1'!$L$16"}</definedName>
    <definedName name="_tt3" localSheetId="6" hidden="1">{"'Sheet1'!$L$16"}</definedName>
    <definedName name="_tt3" localSheetId="8" hidden="1">{"'Sheet1'!$L$16"}</definedName>
    <definedName name="_tt3" hidden="1">{"'Sheet1'!$L$16"}</definedName>
    <definedName name="_tz593">#REF!</definedName>
    <definedName name="_UT2">#REF!</definedName>
    <definedName name="_VL100">#REF!</definedName>
    <definedName name="_VL150">#REF!</definedName>
    <definedName name="_VL200">#REF!</definedName>
    <definedName name="_VL250">#REF!</definedName>
    <definedName name="_VL50">#REF!</definedName>
    <definedName name="_XL140">#REF!</definedName>
    <definedName name="_xl150">#REF!</definedName>
    <definedName name="_xx3">#REF!</definedName>
    <definedName name="_xx4">#REF!</definedName>
    <definedName name="_xx5">#REF!</definedName>
    <definedName name="_xx6">#REF!</definedName>
    <definedName name="_xx7">#REF!</definedName>
    <definedName name="A">#REF!</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Xc7">#REF!</definedName>
    <definedName name="a277Print_Titles">#REF!</definedName>
    <definedName name="A35_">#REF!</definedName>
    <definedName name="A50_">#REF!</definedName>
    <definedName name="A70_">#REF!</definedName>
    <definedName name="A95_">#REF!</definedName>
    <definedName name="AA">#REF!</definedName>
    <definedName name="aAAA">#REF!</definedName>
    <definedName name="AC120_">#REF!</definedName>
    <definedName name="AC35_">#REF!</definedName>
    <definedName name="AC50_">#REF!</definedName>
    <definedName name="AC70_">#REF!</definedName>
    <definedName name="AC95_">#REF!</definedName>
    <definedName name="AG">#REF!</definedName>
    <definedName name="AG_Temp">#REF!</definedName>
    <definedName name="ag15F80">#REF!</definedName>
    <definedName name="All_Item">#REF!</definedName>
    <definedName name="ALPIN">#N/A</definedName>
    <definedName name="ALPJYOU">#N/A</definedName>
    <definedName name="ALPTOI">#N/A</definedName>
    <definedName name="anpha">#REF!</definedName>
    <definedName name="Antoan" localSheetId="1" hidden="1">{"'Sheet1'!$L$16"}</definedName>
    <definedName name="Antoan" localSheetId="4" hidden="1">{"'Sheet1'!$L$16"}</definedName>
    <definedName name="Antoan" localSheetId="6" hidden="1">{"'Sheet1'!$L$16"}</definedName>
    <definedName name="Antoan" localSheetId="8" hidden="1">{"'Sheet1'!$L$16"}</definedName>
    <definedName name="Antoan" hidden="1">{"'Sheet1'!$L$16"}</definedName>
    <definedName name="AppRoad">#REF!</definedName>
    <definedName name="ARA_Threshold">#REF!</definedName>
    <definedName name="Area">#REF!</definedName>
    <definedName name="ARP_Threshold">#REF!</definedName>
    <definedName name="AS2DocOpenMode" hidden="1">"AS2DocumentEdit"</definedName>
    <definedName name="asd">#REF!</definedName>
    <definedName name="Av">#REF!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LL">#REF!</definedName>
    <definedName name="b_ll1">#REF!</definedName>
    <definedName name="b_WL">#REF!</definedName>
    <definedName name="b_WL1">#REF!</definedName>
    <definedName name="b_WS">#REF!</definedName>
    <definedName name="b_ws1">#REF!</definedName>
    <definedName name="B4B1000">#REF!</definedName>
    <definedName name="BacKan">#REF!</definedName>
    <definedName name="ban">#REF!</definedName>
    <definedName name="Bang_cly">#REF!</definedName>
    <definedName name="Bang_CVC">#REF!</definedName>
    <definedName name="bang_gia">#REF!</definedName>
    <definedName name="Bang_travl">#REF!</definedName>
    <definedName name="bangchu">#REF!</definedName>
    <definedName name="BangGiaVL_Q">#REF!</definedName>
    <definedName name="BangMa">#REF!</definedName>
    <definedName name="bangtinh">#REF!</definedName>
    <definedName name="BarData">#REF!</definedName>
    <definedName name="Bay">#REF!</definedName>
    <definedName name="BB">#REF!</definedName>
    <definedName name="BE100M">#REF!</definedName>
    <definedName name="BE50M">#REF!</definedName>
    <definedName name="bengam">#REF!</definedName>
    <definedName name="benuoc">#REF!</definedName>
    <definedName name="benuoc16">#REF!</definedName>
    <definedName name="benuoc4">#REF!</definedName>
    <definedName name="beta">#REF!</definedName>
    <definedName name="BeXa">#REF!</definedName>
    <definedName name="bia">#REF!</definedName>
    <definedName name="blang">#REF!</definedName>
    <definedName name="BLOCK1">#REF!</definedName>
    <definedName name="BLOCK2">#REF!</definedName>
    <definedName name="BLOCK3">#REF!</definedName>
    <definedName name="blong">#REF!</definedName>
    <definedName name="Bon">#REF!</definedName>
    <definedName name="Book2">#REF!</definedName>
    <definedName name="BookName">"Bao_cao_cua_NVTK_tai_NPP_bieu_mau_moi_4___Mau_moi.xls"</definedName>
    <definedName name="BOQ">#REF!</definedName>
    <definedName name="Botanical2">#REF!</definedName>
    <definedName name="Botanical2.Jun">#REF!</definedName>
    <definedName name="BP">#REF!</definedName>
    <definedName name="BR_373">#REF!</definedName>
    <definedName name="BrName">#REF!</definedName>
    <definedName name="bson">#REF!</definedName>
    <definedName name="bt">#REF!</definedName>
    <definedName name="btchiuaxitm300">#REF!</definedName>
    <definedName name="BTchiuaxm200">#REF!</definedName>
    <definedName name="btcocM400">#REF!</definedName>
    <definedName name="BTlotm100">#REF!</definedName>
    <definedName name="Bulongthepcoctiepdia">#REF!</definedName>
    <definedName name="Bust">#N/A</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#REF!</definedName>
    <definedName name="C2.7">#REF!</definedName>
    <definedName name="C3.0">#REF!</definedName>
    <definedName name="C3.5">#REF!</definedName>
    <definedName name="C3.7">#REF!</definedName>
    <definedName name="C4.0">#REF!</definedName>
    <definedName name="c5.">#REF!</definedName>
    <definedName name="Cã_TK">#REF!</definedName>
    <definedName name="Cachdienchuoi">#REF!</definedName>
    <definedName name="Cachdiendung">#REF!</definedName>
    <definedName name="Cachdienhaap">#REF!</definedName>
    <definedName name="cao">#REF!</definedName>
    <definedName name="cap">#REF!</definedName>
    <definedName name="cap0.7">#REF!</definedName>
    <definedName name="CAT">#REF!</definedName>
    <definedName name="Category_All">#REF!</definedName>
    <definedName name="CATIN">#N/A</definedName>
    <definedName name="CATJYOU">#N/A</definedName>
    <definedName name="CATREC">#N/A</definedName>
    <definedName name="CATSYU">#N/A</definedName>
    <definedName name="cau">#REF!</definedName>
    <definedName name="Cau_1">#REF!</definedName>
    <definedName name="cau_nho">#REF!</definedName>
    <definedName name="Cau_tam">#REF!</definedName>
    <definedName name="CBE50M">#REF!</definedName>
    <definedName name="CC">#REF!</definedName>
    <definedName name="ccot">TRANSPOSE(listcty)</definedName>
    <definedName name="CCS">#REF!</definedName>
    <definedName name="CDA">#REF!</definedName>
    <definedName name="CDD">#REF!</definedName>
    <definedName name="cdn">#REF!</definedName>
    <definedName name="Cdnum">#REF!</definedName>
    <definedName name="Céng">#REF!</definedName>
    <definedName name="CF1_NAMNAY" localSheetId="3">SUMIF(LCGT!WK_CF1,LCGT!$D1,LCGT!WK_DIFF)</definedName>
    <definedName name="CF1_NAMNAYSDC">INDIRECT("'TM CF1'!E" &amp;MATCH(LCGT!XFC1,TMCF1h1h416,0))</definedName>
    <definedName name="cfk">#REF!</definedName>
    <definedName name="Ch_rong">#REF!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enhlech">#REF!</definedName>
    <definedName name="Chin">#REF!</definedName>
    <definedName name="ChiPhiKhac">#REF!</definedName>
    <definedName name="Chupdaucapcongotnong">#REF!</definedName>
    <definedName name="chuyen" localSheetId="1" hidden="1">{"'Sheet1'!$L$16"}</definedName>
    <definedName name="chuyen" localSheetId="4" hidden="1">{"'Sheet1'!$L$16"}</definedName>
    <definedName name="chuyen" hidden="1">{"'Sheet1'!$L$16"}</definedName>
    <definedName name="CK">#REF!</definedName>
    <definedName name="CLECT">#REF!</definedName>
    <definedName name="CLIEOS">#REF!</definedName>
    <definedName name="CLVC3">0.1</definedName>
    <definedName name="CLVCTB">#REF!</definedName>
    <definedName name="CLVL">#REF!</definedName>
    <definedName name="CNC">#REF!</definedName>
    <definedName name="CND">#REF!</definedName>
    <definedName name="CNG">#REF!</definedName>
    <definedName name="Co">#REF!</definedName>
    <definedName name="coc">#REF!</definedName>
    <definedName name="Cocbetong">#REF!</definedName>
    <definedName name="cocbtct">#REF!</definedName>
    <definedName name="cocot">#REF!</definedName>
    <definedName name="cocott">#REF!</definedName>
    <definedName name="CODE">#REF!</definedName>
    <definedName name="CODE1">#REF!</definedName>
    <definedName name="CODE2">#REF!</definedName>
    <definedName name="CODE3">#REF!</definedName>
    <definedName name="Cöï_ly_vaän_chuyeãn">#REF!</definedName>
    <definedName name="CÖÏ_LY_VAÄN_CHUYEÅN">#REF!</definedName>
    <definedName name="CoKhi">#REF!</definedName>
    <definedName name="COMMON">#REF!</definedName>
    <definedName name="comong">#REF!</definedName>
    <definedName name="Comp">#REF!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benuoc16">#REF!</definedName>
    <definedName name="congbenuoc4">#REF!</definedName>
    <definedName name="congcoc">#REF!</definedName>
    <definedName name="congcocot">#REF!</definedName>
    <definedName name="congcocott">#REF!</definedName>
    <definedName name="congcomong">#REF!</definedName>
    <definedName name="congcottron">#REF!</definedName>
    <definedName name="congcottron16">#REF!</definedName>
    <definedName name="congcottron4">#REF!</definedName>
    <definedName name="congcotvuong">#REF!</definedName>
    <definedName name="congcotvuong16">#REF!</definedName>
    <definedName name="congcotvuong4">#REF!</definedName>
    <definedName name="congdam">#REF!</definedName>
    <definedName name="congdam16">#REF!</definedName>
    <definedName name="congdam4">#REF!</definedName>
    <definedName name="congdamds">#REF!</definedName>
    <definedName name="congdan1">#REF!</definedName>
    <definedName name="congdan116">#REF!</definedName>
    <definedName name="congdan14">#REF!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san16">#REF!</definedName>
    <definedName name="congsan4">#REF!</definedName>
    <definedName name="congthang">#REF!</definedName>
    <definedName name="congthang16">#REF!</definedName>
    <definedName name="congthang4">#REF!</definedName>
    <definedName name="congthangxo">#REF!</definedName>
    <definedName name="congthangxo16">#REF!</definedName>
    <definedName name="congthangxo4">#REF!</definedName>
    <definedName name="congtuong">#REF!</definedName>
    <definedName name="congtuong16">#REF!</definedName>
    <definedName name="congtuong4">#REF!</definedName>
    <definedName name="CongVattu">#REF!</definedName>
    <definedName name="CongXaQuaDe">#REF!</definedName>
    <definedName name="CONST_EQ">#REF!</definedName>
    <definedName name="Continue">#N/A</definedName>
    <definedName name="coppha">#REF!</definedName>
    <definedName name="Cot12b">#REF!</definedName>
    <definedName name="cot7.5">#REF!</definedName>
    <definedName name="cot8.5">#REF!</definedName>
    <definedName name="CotBTtronVuong">#REF!</definedName>
    <definedName name="cotcuoi">#REF!</definedName>
    <definedName name="cottron">#REF!</definedName>
    <definedName name="cottron16">#REF!</definedName>
    <definedName name="cottron4">#REF!</definedName>
    <definedName name="cotvuong">#REF!</definedName>
    <definedName name="cotvuong16">#REF!</definedName>
    <definedName name="cotvuong4">#REF!</definedName>
    <definedName name="Coù__4">#REF!</definedName>
    <definedName name="COVER">#REF!</definedName>
    <definedName name="CPC">#REF!</definedName>
    <definedName name="cpdd1">#REF!</definedName>
    <definedName name="CPHA">#REF!</definedName>
    <definedName name="CPK">#REF!</definedName>
    <definedName name="CPTB">#REF!</definedName>
    <definedName name="CPVC100">#REF!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MBA">#REF!</definedName>
    <definedName name="ctdn9697">#REF!</definedName>
    <definedName name="CTDZ">#REF!</definedName>
    <definedName name="CTHT">#REF!</definedName>
    <definedName name="ctiep">#REF!</definedName>
    <definedName name="ctmai">#REF!</definedName>
    <definedName name="cto">#REF!</definedName>
    <definedName name="ctong">#REF!</definedName>
    <definedName name="ctre">#REF!</definedName>
    <definedName name="CU_LY">#REF!</definedName>
    <definedName name="cui">#REF!</definedName>
    <definedName name="CuLy">#REF!</definedName>
    <definedName name="CuLy_Q">#REF!</definedName>
    <definedName name="cuoc_vc">#REF!</definedName>
    <definedName name="CuocVC">#REF!</definedName>
    <definedName name="CURRENCY">#REF!</definedName>
    <definedName name="CVC_Q">#REF!</definedName>
    <definedName name="CX">#REF!</definedName>
    <definedName name="CY_Marketable_Sec">#REF!</definedName>
    <definedName name="D_7101A_B">#REF!</definedName>
    <definedName name="d1_">#REF!</definedName>
    <definedName name="D1Z">#REF!</definedName>
    <definedName name="d2_">#REF!</definedName>
    <definedName name="d3_">#REF!</definedName>
    <definedName name="D4Z">#REF!</definedName>
    <definedName name="DA">#REF!</definedName>
    <definedName name="da4x7">#REF!</definedName>
    <definedName name="Dalan">#REF!</definedName>
    <definedName name="DALANPASTE">#REF!</definedName>
    <definedName name="dam">#REF!</definedName>
    <definedName name="damds">#REF!</definedName>
    <definedName name="danducsan">#REF!</definedName>
    <definedName name="dapdbm1">#REF!</definedName>
    <definedName name="dapdbm2">#REF!</definedName>
    <definedName name="Dat">#REF!</definedName>
    <definedName name="data">#REF!</definedName>
    <definedName name="DATA_DATA2_List">#REF!</definedName>
    <definedName name="Data11">#REF!</definedName>
    <definedName name="data2">#REF!</definedName>
    <definedName name="Data41">#REF!</definedName>
    <definedName name="_xlnm.Database">#REF!</definedName>
    <definedName name="datak">#REF!</definedName>
    <definedName name="datal">#REF!</definedName>
    <definedName name="DATDAO">#REF!</definedName>
    <definedName name="Date">#REF!</definedName>
    <definedName name="Dattt">#REF!</definedName>
    <definedName name="Datvv">#REF!</definedName>
    <definedName name="Daucapcongotnong">#REF!</definedName>
    <definedName name="Daucaplapdattrongvangoainha">#REF!</definedName>
    <definedName name="DaucotdongcuaUc">#REF!</definedName>
    <definedName name="Daucotdongnhom">#REF!</definedName>
    <definedName name="daunoi">#REF!</definedName>
    <definedName name="Daunoinhomdong">#REF!</definedName>
    <definedName name="dayAE35">#REF!</definedName>
    <definedName name="dayAE50">#REF!</definedName>
    <definedName name="dayAE70">#REF!</definedName>
    <definedName name="dayAE95">#REF!</definedName>
    <definedName name="DayCEV">#REF!</definedName>
    <definedName name="dche">#REF!</definedName>
    <definedName name="dd4x6">#REF!</definedName>
    <definedName name="ddabm">#REF!</definedName>
    <definedName name="dday">#REF!</definedName>
    <definedName name="ddbm500">#REF!</definedName>
    <definedName name="ddd" localSheetId="1" hidden="1">{"'Sheet1'!$L$16"}</definedName>
    <definedName name="ddd" localSheetId="4" hidden="1">{"'Sheet1'!$L$16"}</definedName>
    <definedName name="ddd" hidden="1">{"'Sheet1'!$L$16"}</definedName>
    <definedName name="dden">#REF!</definedName>
    <definedName name="ddia">#REF!</definedName>
    <definedName name="de">#REF!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etour">#REF!</definedName>
    <definedName name="df">#REF!</definedName>
    <definedName name="DG">#REF!</definedName>
    <definedName name="DG1M3BETONG">#REF!</definedName>
    <definedName name="dgbdII">#REF!</definedName>
    <definedName name="DGCTI592">#REF!</definedName>
    <definedName name="DGia">#REF!</definedName>
    <definedName name="dgnc">#REF!</definedName>
    <definedName name="dgqndn">#REF!</definedName>
    <definedName name="dgvl">#REF!</definedName>
    <definedName name="dhom">#REF!</definedName>
    <definedName name="dien">#REF!</definedName>
    <definedName name="DienCaoThe">#REF!</definedName>
    <definedName name="DienHaThe">#REF!</definedName>
    <definedName name="dientichck">#REF!</definedName>
    <definedName name="dim">#REF!</definedName>
    <definedName name="dinh">#REF!</definedName>
    <definedName name="dinh2">#REF!</definedName>
    <definedName name="Dinhmuc">#REF!</definedName>
    <definedName name="DiÔn_gi_i">#REF!</definedName>
    <definedName name="dkcotn">#REF!</definedName>
    <definedName name="dkcots">#REF!</definedName>
    <definedName name="dknotn">#REF!</definedName>
    <definedName name="dknots">#REF!</definedName>
    <definedName name="DM">#REF!</definedName>
    <definedName name="dm56bxd">#REF!</definedName>
    <definedName name="dmat">#REF!</definedName>
    <definedName name="dmbn20">#REF!</definedName>
    <definedName name="dmbth">#REF!</definedName>
    <definedName name="dmdv">#REF!</definedName>
    <definedName name="DMHH">#REF!</definedName>
    <definedName name="DMlapdatxa">#REF!</definedName>
    <definedName name="dmoi">#REF!</definedName>
    <definedName name="DÑt45x4">#REF!</definedName>
    <definedName name="Do_tim">#REF!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ument_array" localSheetId="1">{"Thuxm2.xls","Sheet1"}</definedName>
    <definedName name="Document_array" localSheetId="4">{"Thuxm2.xls","Sheet1"}</definedName>
    <definedName name="Document_array" localSheetId="6">{"Thuxm2.xls","Sheet1"}</definedName>
    <definedName name="Document_array" localSheetId="8">{"Thuxm2.xls","Sheet1"}</definedName>
    <definedName name="Document_array">{"Thuxm2.xls","Sheet1"}</definedName>
    <definedName name="Documents_array">#N/A</definedName>
    <definedName name="dongia">#REF!</definedName>
    <definedName name="DongiaPA1">#REF!</definedName>
    <definedName name="DongiaPA2">#REF!</definedName>
    <definedName name="dongiavanchuyen">#REF!</definedName>
    <definedName name="DR" localSheetId="1">{"Thuxm2.xls","Sheet1"}</definedName>
    <definedName name="DR" localSheetId="4">{"Thuxm2.xls","Sheet1"}</definedName>
    <definedName name="DR">{"Thuxm2.xls","Sheet1"}</definedName>
    <definedName name="drda">#REF!</definedName>
    <definedName name="drdat">#REF!</definedName>
    <definedName name="DS_2">#REF!</definedName>
    <definedName name="DS_305">#REF!</definedName>
    <definedName name="DS_381">#REF!</definedName>
    <definedName name="ds1pnc">#REF!</definedName>
    <definedName name="ds1pvl">#REF!</definedName>
    <definedName name="ds3pnc">#REF!</definedName>
    <definedName name="ds3pvl">#REF!</definedName>
    <definedName name="dskhu">#REF!</definedName>
    <definedName name="dsm">#REF!</definedName>
    <definedName name="DSTinh">#REF!</definedName>
    <definedName name="DSUMDATA">#REF!</definedName>
    <definedName name="DT_VKHNN">#REF!</definedName>
    <definedName name="DTBH">#REF!</definedName>
    <definedName name="DTCTANG_BD">#REF!</definedName>
    <definedName name="DTCTANG_HT_BD">#REF!</definedName>
    <definedName name="DTCTANG_HT_KT">#REF!</definedName>
    <definedName name="DTCTANG_KT">#REF!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UDAUCO">#REF!</definedName>
    <definedName name="DUDAUNO">#REF!</definedName>
    <definedName name="duong">#REF!</definedName>
    <definedName name="Duong_373">#REF!</definedName>
    <definedName name="Duong_tam">#REF!</definedName>
    <definedName name="DutoanDongmo">#REF!</definedName>
    <definedName name="dvql">#REF!</definedName>
    <definedName name="dxd">#REF!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Ex_L">#REF!</definedName>
    <definedName name="EX_Length_373">#REF!</definedName>
    <definedName name="_xlnm.Extract">#REF!</definedName>
    <definedName name="ey">#REF!</definedName>
    <definedName name="f92F56">#REF!</definedName>
    <definedName name="FACTOR">#REF!</definedName>
    <definedName name="Fax">#REF!</definedName>
    <definedName name="Fay">#REF!</definedName>
    <definedName name="FC5_total">#REF!</definedName>
    <definedName name="FC6_total">#REF!</definedName>
    <definedName name="Fg">#REF!</definedName>
    <definedName name="Fi">#REF!</definedName>
    <definedName name="FlexZZ">#REF!</definedName>
    <definedName name="fuji">#REF!</definedName>
    <definedName name="fv">#REF!</definedName>
    <definedName name="g">#REF!</definedName>
    <definedName name="G_ME">#REF!</definedName>
    <definedName name="Gachxay75">#REF!</definedName>
    <definedName name="GaicapbocCuXLPEPVCPVCloaiCEVV18den35kV">#REF!</definedName>
    <definedName name="gas">#REF!</definedName>
    <definedName name="gchi">#REF!</definedName>
    <definedName name="GCS">#REF!</definedName>
    <definedName name="gd">#REF!</definedName>
    <definedName name="gd.">#REF!</definedName>
    <definedName name="GD_1">#REF!</definedName>
    <definedName name="GD_2">#REF!</definedName>
    <definedName name="GDTD">#REF!</definedName>
    <definedName name="ghip">#REF!</definedName>
    <definedName name="gia_tien">#REF!</definedName>
    <definedName name="gia_tien_BTN">#REF!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i_doan">#REF!</definedName>
    <definedName name="Giasatthep">#REF!</definedName>
    <definedName name="giathau">#REF!</definedName>
    <definedName name="Giavatlieukhac">#REF!</definedName>
    <definedName name="Giocong">#REF!</definedName>
    <definedName name="gl3p">#REF!</definedName>
    <definedName name="gld">#REF!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#REF!</definedName>
    <definedName name="GRFICM">#REF!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he">#REF!</definedName>
    <definedName name="GTRI">#REF!</definedName>
    <definedName name="GTXL">#REF!</definedName>
    <definedName name="gxm">#REF!</definedName>
    <definedName name="h" localSheetId="1" hidden="1">{"'Sheet1'!$L$16"}</definedName>
    <definedName name="h" localSheetId="4" hidden="1">{"'Sheet1'!$L$16"}</definedName>
    <definedName name="h" localSheetId="5" hidden="1">{"'Sheet1'!$L$16"}</definedName>
    <definedName name="h" localSheetId="6" hidden="1">{"'Sheet1'!$L$16"}</definedName>
    <definedName name="h" localSheetId="8" hidden="1">{"'Sheet1'!$L$16"}</definedName>
    <definedName name="h" hidden="1">{"'Sheet1'!$L$16"}</definedName>
    <definedName name="ha.">#REF!</definedName>
    <definedName name="hangmuc">#REF!</definedName>
    <definedName name="hb.">#REF!</definedName>
    <definedName name="hc.">#REF!</definedName>
    <definedName name="HCM">#REF!</definedName>
    <definedName name="Heä_soá_laép_xaø_H">1.7</definedName>
    <definedName name="heä_soá_sình_laày">#REF!</definedName>
    <definedName name="Hello">#N/A</definedName>
    <definedName name="hg">#REF!</definedName>
    <definedName name="HH">#REF!</definedName>
    <definedName name="HHcat">#REF!</definedName>
    <definedName name="HHda">#REF!</definedName>
    <definedName name="hhhh">#REF!</definedName>
    <definedName name="hien">#REF!</definedName>
    <definedName name="Hiep" localSheetId="1">{"Thuxm2.xls","Sheet1"}</definedName>
    <definedName name="Hiep" localSheetId="4">{"Thuxm2.xls","Sheet1"}</definedName>
    <definedName name="Hiep" localSheetId="6">{"Thuxm2.xls","Sheet1"}</definedName>
    <definedName name="Hiep" localSheetId="8">{"Thuxm2.xls","Sheet1"}</definedName>
    <definedName name="Hiep">{"Thuxm2.xls","Sheet1"}</definedName>
    <definedName name="hjjkl" localSheetId="1" hidden="1">{"'Sheet1'!$L$16"}</definedName>
    <definedName name="hjjkl" localSheetId="4" hidden="1">{"'Sheet1'!$L$16"}</definedName>
    <definedName name="hjjkl" hidden="1">{"'Sheet1'!$L$16"}</definedName>
    <definedName name="HM">#REF!</definedName>
    <definedName name="ho">#REF!</definedName>
    <definedName name="HOME_MANP">#REF!</definedName>
    <definedName name="HOMEOFFICE_COST">#REF!</definedName>
    <definedName name="Hopnoicap">#REF!</definedName>
    <definedName name="Hoten">#REF!</definedName>
    <definedName name="House">#REF!</definedName>
    <definedName name="HSCT3">0.1</definedName>
    <definedName name="hsdc">#REF!</definedName>
    <definedName name="hsdc1">#REF!</definedName>
    <definedName name="HSDN">2.5</definedName>
    <definedName name="HSHH">#REF!</definedName>
    <definedName name="HSHHUT">#REF!</definedName>
    <definedName name="hsk">#REF!</definedName>
    <definedName name="HSSL">#REF!</definedName>
    <definedName name="hßm4">#REF!</definedName>
    <definedName name="HSVC1">#REF!</definedName>
    <definedName name="HSVC2">#REF!</definedName>
    <definedName name="HSVC3">#REF!</definedName>
    <definedName name="Ht">#REF!</definedName>
    <definedName name="HTML_CodePage" hidden="1">950</definedName>
    <definedName name="HTML_Control" localSheetId="1"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y" localSheetId="1" hidden="1">{"'Sheet1'!$L$16"}</definedName>
    <definedName name="huy" localSheetId="4" hidden="1">{"'Sheet1'!$L$16"}</definedName>
    <definedName name="huy" localSheetId="5" hidden="1">{"'Sheet1'!$L$16"}</definedName>
    <definedName name="huy" localSheetId="6" hidden="1">{"'Sheet1'!$L$16"}</definedName>
    <definedName name="huy" localSheetId="8" hidden="1">{"'Sheet1'!$L$16"}</definedName>
    <definedName name="huy" hidden="1">{"'Sheet1'!$L$16"}</definedName>
    <definedName name="iCount">3</definedName>
    <definedName name="IDLAB_COST">#REF!</definedName>
    <definedName name="IND_LAB">#REF!</definedName>
    <definedName name="index">#REF!</definedName>
    <definedName name="INDMANP">#REF!</definedName>
    <definedName name="Inthu">#REF!</definedName>
    <definedName name="Inthu1">#REF!</definedName>
    <definedName name="Ip">#REF!</definedName>
    <definedName name="ixy">#REF!</definedName>
    <definedName name="j">#REF!</definedName>
    <definedName name="J.O">#REF!</definedName>
    <definedName name="J.O_GT">#REF!</definedName>
    <definedName name="j356C8">#REF!</definedName>
    <definedName name="JPYVND1">#REF!</definedName>
    <definedName name="k">#REF!</definedName>
    <definedName name="k..">#REF!</definedName>
    <definedName name="KA">#REF!</definedName>
    <definedName name="ka.">#REF!</definedName>
    <definedName name="KAE">#REF!</definedName>
    <definedName name="kcong">#REF!</definedName>
    <definedName name="KDC">#REF!</definedName>
    <definedName name="kdien">#REF!</definedName>
    <definedName name="KE_HOACH_VON_PHU_THU">#REF!</definedName>
    <definedName name="KenhDan">#REF!</definedName>
    <definedName name="KenhTuoi">#REF!</definedName>
    <definedName name="Kepcapcacloai">#REF!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anhdonnoitrunggiannoidieuchinh">#REF!</definedName>
    <definedName name="khbn20">#REF!</definedName>
    <definedName name="KhuyenmaiUPS">"AutoShape 264"</definedName>
    <definedName name="Kiem_tra_trung_ten">#REF!</definedName>
    <definedName name="kkk">#REF!</definedName>
    <definedName name="kl_ME">#REF!</definedName>
    <definedName name="kldmbth">#REF!</definedName>
    <definedName name="kll">#REF!</definedName>
    <definedName name="KP">#REF!</definedName>
    <definedName name="kp1ph">#REF!</definedName>
    <definedName name="kq">#REF!</definedName>
    <definedName name="KS">#REF!</definedName>
    <definedName name="KS_1">#REF!</definedName>
    <definedName name="KS_2">#REF!</definedName>
    <definedName name="KVC">#REF!</definedName>
    <definedName name="Ký_nép">#REF!</definedName>
    <definedName name="l_1">#REF!</definedName>
    <definedName name="L_2">#REF!</definedName>
    <definedName name="LAMTUBE">#REF!</definedName>
    <definedName name="Lan" localSheetId="1">{"Thuxm2.xls","Sheet1"}</definedName>
    <definedName name="Lan" localSheetId="4">{"Thuxm2.xls","Sheet1"}</definedName>
    <definedName name="Lan" localSheetId="6">{"Thuxm2.xls","Sheet1"}</definedName>
    <definedName name="Lan" localSheetId="8">{"Thuxm2.xls","Sheet1"}</definedName>
    <definedName name="Lan">{"Thuxm2.xls","Sheet1"}</definedName>
    <definedName name="Land">#REF!</definedName>
    <definedName name="lanhto">#REF!</definedName>
    <definedName name="LapDungDam">#REF!</definedName>
    <definedName name="Lb">#REF!</definedName>
    <definedName name="LC5_total">#REF!</definedName>
    <definedName name="LC6_total">#REF!</definedName>
    <definedName name="lh">#REF!</definedName>
    <definedName name="list">#REF!</definedName>
    <definedName name="Lmk">#REF!</definedName>
    <definedName name="LN">#REF!</definedName>
    <definedName name="LOAI_DUONG">#REF!</definedName>
    <definedName name="long">#REF!</definedName>
    <definedName name="ltre">#REF!</definedName>
    <definedName name="luuthong">#REF!</definedName>
    <definedName name="lVC">#REF!</definedName>
    <definedName name="M_1">#REF!</definedName>
    <definedName name="M_2">#REF!</definedName>
    <definedName name="M0.4">#REF!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3pnc">#REF!</definedName>
    <definedName name="Ma3pvl">#REF!</definedName>
    <definedName name="Maa3pnc">#REF!</definedName>
    <definedName name="Maa3pvl">#REF!</definedName>
    <definedName name="MACTANG_BD">#REF!</definedName>
    <definedName name="MACTANG_HT_BD">#REF!</definedName>
    <definedName name="MACTANG_HT_KT">#REF!</definedName>
    <definedName name="MACTANG_KT">#REF!</definedName>
    <definedName name="mahang_k_n">#REF!</definedName>
    <definedName name="mahang_th">#REF!</definedName>
    <definedName name="MAJ_CON_EQP">#REF!</definedName>
    <definedName name="MATK_M">#REF!</definedName>
    <definedName name="MAY">#REF!</definedName>
    <definedName name="Mba1p">#REF!</definedName>
    <definedName name="Mba3p">#REF!</definedName>
    <definedName name="Mbb3p">#REF!</definedName>
    <definedName name="mbm" localSheetId="1" hidden="1">{"'Sheet1'!$L$16"}</definedName>
    <definedName name="mbm" localSheetId="4" hidden="1">{"'Sheet1'!$L$16"}</definedName>
    <definedName name="mbm" hidden="1">{"'Sheet1'!$L$16"}</definedName>
    <definedName name="Mbn1p">#REF!</definedName>
    <definedName name="mc">#REF!</definedName>
    <definedName name="me">#REF!</definedName>
    <definedName name="Mè_A1">#REF!</definedName>
    <definedName name="Mè_A2">#REF!</definedName>
    <definedName name="MG_A">#REF!</definedName>
    <definedName name="mn">#REF!</definedName>
    <definedName name="MONG">#REF!</definedName>
    <definedName name="mongbang">#REF!</definedName>
    <definedName name="mongdon">#REF!</definedName>
    <definedName name="month">#REF!</definedName>
    <definedName name="Mr">#REF!</definedName>
    <definedName name="ms">#REF!</definedName>
    <definedName name="MTMAC12">#REF!</definedName>
    <definedName name="mtram">#REF!</definedName>
    <definedName name="mucluong">144000</definedName>
    <definedName name="myle">#REF!</definedName>
    <definedName name="n1pig">#REF!</definedName>
    <definedName name="n1pind">#REF!</definedName>
    <definedName name="n1ping">#REF!</definedName>
    <definedName name="n1pint">#REF!</definedName>
    <definedName name="Nam">#REF!</definedName>
    <definedName name="Name">#REF!</definedName>
    <definedName name="nc_btm10">#REF!</definedName>
    <definedName name="nc1p">#REF!</definedName>
    <definedName name="nc2.1I">#REF!</definedName>
    <definedName name="nc2.1II">#REF!</definedName>
    <definedName name="nc2.1III">#REF!</definedName>
    <definedName name="nc2.1IV">#REF!</definedName>
    <definedName name="nc2.2I">#REF!</definedName>
    <definedName name="nc2.2II">#REF!</definedName>
    <definedName name="nc2.2III">#REF!</definedName>
    <definedName name="nc2.2IV">#REF!</definedName>
    <definedName name="nc2.3I">#REF!</definedName>
    <definedName name="nc2.3II">#REF!</definedName>
    <definedName name="nc2.3III">#REF!</definedName>
    <definedName name="nc2.3IV">#REF!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I">#REF!</definedName>
    <definedName name="nc2.8II">#REF!</definedName>
    <definedName name="nc2.8III">#REF!</definedName>
    <definedName name="nc2.8IV">#REF!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1I">#REF!</definedName>
    <definedName name="nc3.1II">#REF!</definedName>
    <definedName name="nc3.1III">#REF!</definedName>
    <definedName name="nc3.1IV">#REF!</definedName>
    <definedName name="nc3.2I">#REF!</definedName>
    <definedName name="nc3.2II">#REF!</definedName>
    <definedName name="nc3.2III">#REF!</definedName>
    <definedName name="nc3.2IV">#REF!</definedName>
    <definedName name="nc3.3I">#REF!</definedName>
    <definedName name="nc3.3II">#REF!</definedName>
    <definedName name="nc3.3III">#REF!</definedName>
    <definedName name="nc3.3IV">#REF!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I">#REF!</definedName>
    <definedName name="nc3.6II">#REF!</definedName>
    <definedName name="nc3.6III">#REF!</definedName>
    <definedName name="nc3.6IV">#REF!</definedName>
    <definedName name="nc3.7I">#REF!</definedName>
    <definedName name="nc3.7II">#REF!</definedName>
    <definedName name="nc3.7III">#REF!</definedName>
    <definedName name="nc3.7IV">#REF!</definedName>
    <definedName name="nc3.8I">#REF!</definedName>
    <definedName name="nc3.8II">#REF!</definedName>
    <definedName name="nc3.8III">#REF!</definedName>
    <definedName name="nc3.8IV">#REF!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1I">#REF!</definedName>
    <definedName name="nc4.1II">#REF!</definedName>
    <definedName name="nc4.1III">#REF!</definedName>
    <definedName name="nc4.1IV">#REF!</definedName>
    <definedName name="nc4.2I">#REF!</definedName>
    <definedName name="nc4.2II">#REF!</definedName>
    <definedName name="nc4.2III">#REF!</definedName>
    <definedName name="nc4.2IV">#REF!</definedName>
    <definedName name="nc4.3I">#REF!</definedName>
    <definedName name="nc4.3II">#REF!</definedName>
    <definedName name="nc4.3III">#REF!</definedName>
    <definedName name="nc4.3IV">#REF!</definedName>
    <definedName name="nc4.4I">#REF!</definedName>
    <definedName name="nc4.4II">#REF!</definedName>
    <definedName name="nc4.4III">#REF!</definedName>
    <definedName name="nc4.4IV">#REF!</definedName>
    <definedName name="nc4.5I">#REF!</definedName>
    <definedName name="nc4.5II">#REF!</definedName>
    <definedName name="nc4.5III">#REF!</definedName>
    <definedName name="nc4.5IV">#REF!</definedName>
    <definedName name="nc4.6I">#REF!</definedName>
    <definedName name="nc4.6II">#REF!</definedName>
    <definedName name="nc4.6III">#REF!</definedName>
    <definedName name="nc4.6IV">#REF!</definedName>
    <definedName name="nc4.7I">#REF!</definedName>
    <definedName name="nc4.7II">#REF!</definedName>
    <definedName name="nc4.7III">#REF!</definedName>
    <definedName name="nc4.7IV">#REF!</definedName>
    <definedName name="nc4.8I">#REF!</definedName>
    <definedName name="nc4.8II">#REF!</definedName>
    <definedName name="nc4.8III">#REF!</definedName>
    <definedName name="nc4.8IV">#REF!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I">#REF!</definedName>
    <definedName name="nc5II">#REF!</definedName>
    <definedName name="nc5III">#REF!</definedName>
    <definedName name="nc5IV">#REF!</definedName>
    <definedName name="NCBD100">#REF!</definedName>
    <definedName name="NCBD200">#REF!</definedName>
    <definedName name="NCBD250">#REF!</definedName>
    <definedName name="NCcap0.7">#REF!</definedName>
    <definedName name="NCcap1">#REF!</definedName>
    <definedName name="ncday35">#REF!</definedName>
    <definedName name="ncday50">#REF!</definedName>
    <definedName name="ncday70">#REF!</definedName>
    <definedName name="ncday95">#REF!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_L">#REF!</definedName>
    <definedName name="NewPOS">#REF!</definedName>
    <definedName name="Ng">#REF!</definedName>
    <definedName name="Ng_y">#REF!</definedName>
    <definedName name="ngan" localSheetId="1">{"Thuxm2.xls","Sheet1"}</definedName>
    <definedName name="ngan" localSheetId="4">{"Thuxm2.xls","Sheet1"}</definedName>
    <definedName name="ngan">{"Thuxm2.xls","Sheet1"}</definedName>
    <definedName name="NGAØY">#REF!</definedName>
    <definedName name="ngau">#REF!</definedName>
    <definedName name="Ngay">#REF!</definedName>
    <definedName name="NH">#REF!</definedName>
    <definedName name="Nha">#REF!</definedName>
    <definedName name="nhn">#REF!</definedName>
    <definedName name="nhom">#REF!</definedName>
    <definedName name="NHot">#REF!</definedName>
    <definedName name="nhua">#REF!</definedName>
    <definedName name="Nî_TK">#REF!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l3p">#REF!</definedName>
    <definedName name="nl1p">#REF!</definedName>
    <definedName name="nl3p">#REF!</definedName>
    <definedName name="nlnc3p">#REF!</definedName>
    <definedName name="nlnc3pha">#REF!</definedName>
    <definedName name="NLTK1p">#REF!</definedName>
    <definedName name="nlvl3p">#REF!</definedName>
    <definedName name="nn">#REF!</definedName>
    <definedName name="nn1p">#REF!</definedName>
    <definedName name="nn3p">#REF!</definedName>
    <definedName name="nnn" localSheetId="1" hidden="1">{"'Sheet1'!$L$16"}</definedName>
    <definedName name="nnn" localSheetId="4" hidden="1">{"'Sheet1'!$L$16"}</definedName>
    <definedName name="nnn" hidden="1">{"'Sheet1'!$L$16"}</definedName>
    <definedName name="nnnc3p">#REF!</definedName>
    <definedName name="nnvl3p">#REF!</definedName>
    <definedName name="No">#REF!</definedName>
    <definedName name="Notes">#REF!</definedName>
    <definedName name="Np">#REF!</definedName>
    <definedName name="NR">#REF!</definedName>
    <definedName name="o">#REF!</definedName>
    <definedName name="o_n_phÝ_1__thu_nhËp_th_ng">#REF!</definedName>
    <definedName name="Ongbaovecap">#REF!</definedName>
    <definedName name="Ongnoiday">#REF!</definedName>
    <definedName name="Ongnoidaybulongtachongrungtabu">#REF!</definedName>
    <definedName name="OngPVC">#REF!</definedName>
    <definedName name="ophom">#REF!</definedName>
    <definedName name="oxy">#REF!</definedName>
    <definedName name="p1_">#REF!</definedName>
    <definedName name="p2_">#REF!</definedName>
    <definedName name="PA">#REF!</definedName>
    <definedName name="PA1_1">#REF!</definedName>
    <definedName name="paje421">(((LEFT(pajebsdrac,1)="5")+(LEFT(pajebsdrac,1)="6")+(LEFT(pajebsdrac,1)="7")+(LEFT(pajebsdrac,1)="8"))*(pajepldr))-(((LEFT(pajebscrac,1)="5")+(LEFT(pajebscrac,1)="6")+(LEFT(pajebscrac,1)="7")+(LEFT(pajebscrac,1)="8"))*(pajeplcr))</definedName>
    <definedName name="pajeADDRESS">OFFSET(INDIRECT(ADDRESS(CELL("row"),CELL("col"))),0,0)</definedName>
    <definedName name="panen">#REF!</definedName>
    <definedName name="PChe">#REF!</definedName>
    <definedName name="pgia">#REF!</definedName>
    <definedName name="Pheuhopgang">#REF!</definedName>
    <definedName name="phtuyen">#REF!</definedName>
    <definedName name="phu_luc_vua">#REF!</definedName>
    <definedName name="Phukienduongday">#REF!</definedName>
    <definedName name="PK">#REF!</definedName>
    <definedName name="PL5o7">INDEX(rangebs507,MATCH(mspl507,rangebs507ms,0))</definedName>
    <definedName name="Position">#REF!</definedName>
    <definedName name="PR">#REF!</definedName>
    <definedName name="PRICE">#REF!</definedName>
    <definedName name="PRICE1">#REF!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19">#REF!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4">'TM1'!$A$1:$J$193</definedName>
    <definedName name="_xlnm.Print_Area" localSheetId="5">'TM2'!$A$1:$I$48</definedName>
    <definedName name="_xlnm.Print_Area" localSheetId="6">'TM3'!$A$1:$J$151</definedName>
    <definedName name="_xlnm.Print_Area" localSheetId="7">'TM4'!$A$1:$K$27</definedName>
    <definedName name="_xlnm.Print_Area" localSheetId="8">'TM5'!$A$1:$J$151</definedName>
    <definedName name="_xlnm.Print_Area">#REF!</definedName>
    <definedName name="PRINT_AREA_MI">#REF!</definedName>
    <definedName name="_xlnm.Print_Titles" localSheetId="12">KQ!$A$6:$IV$6</definedName>
    <definedName name="_xlnm.Print_Titles" localSheetId="3">LCGT!$10:$11</definedName>
    <definedName name="_xlnm.Print_Titles" localSheetId="13">SS!$A$6:$IV$8</definedName>
    <definedName name="_xlnm.Print_Titles" localSheetId="4">'TM1'!$1:$4</definedName>
    <definedName name="_xlnm.Print_Titles" localSheetId="5">'TM2'!$1:$3</definedName>
    <definedName name="_xlnm.Print_Titles" localSheetId="6">'TM3'!$1:$3</definedName>
    <definedName name="_xlnm.Print_Titles" localSheetId="8">'TM5'!$1:$5</definedName>
    <definedName name="_xlnm.Print_Titles">#N/A</definedName>
    <definedName name="PRINT_TITLES_MI">#REF!</definedName>
    <definedName name="PRINTA">#REF!</definedName>
    <definedName name="PRINTB">#REF!</definedName>
    <definedName name="PRINTC">#REF!</definedName>
    <definedName name="PROPOSAL">#REF!</definedName>
    <definedName name="Protex">#REF!</definedName>
    <definedName name="Province">#REF!</definedName>
    <definedName name="psco">#REF!</definedName>
    <definedName name="pscotn">#REF!</definedName>
    <definedName name="pscots">#REF!</definedName>
    <definedName name="psno">#REF!</definedName>
    <definedName name="psnotn">#REF!</definedName>
    <definedName name="psnots">#REF!</definedName>
    <definedName name="PST">#REF!</definedName>
    <definedName name="PT_Duong">#REF!</definedName>
    <definedName name="ptdg">#REF!</definedName>
    <definedName name="PTDG_cau">#REF!</definedName>
    <definedName name="ptdg_cong">#REF!</definedName>
    <definedName name="ptdg_duong">#REF!</definedName>
    <definedName name="PY_Marketable_Sec">#REF!</definedName>
    <definedName name="PY2_Administration">#REF!</definedName>
    <definedName name="PY2_Cost_of_Sales">#REF!</definedName>
    <definedName name="PY2_Depreciation">#REF!</definedName>
    <definedName name="PY2_Gross_Profit">#REF!</definedName>
    <definedName name="PY2_Inc_Bef_Tax">#REF!</definedName>
    <definedName name="PY2_Interest_Expense">#REF!</definedName>
    <definedName name="PY2_Marketable_Sec">#REF!</definedName>
    <definedName name="PY2_NET_PROFIT">#REF!</definedName>
    <definedName name="PY2_Net_Revenue">#REF!</definedName>
    <definedName name="PY2_Operating_Inc">#REF!</definedName>
    <definedName name="PY2_Operating_Income">#REF!</definedName>
    <definedName name="PY2_Other_Exp.">#REF!</definedName>
    <definedName name="PY2_Selling">#REF!</definedName>
    <definedName name="PY2_Tangible_Net_Worth">#REF!</definedName>
    <definedName name="PY2_Taxes">#REF!</definedName>
    <definedName name="PY2_Working_Capital">#REF!</definedName>
    <definedName name="q_printcty">COUNTA(rangecountct)+COUNTBLANK(rangecountct)-6</definedName>
    <definedName name="QDD">#REF!</definedName>
    <definedName name="qh">#REF!</definedName>
    <definedName name="ql">#REF!</definedName>
    <definedName name="qp">#REF!</definedName>
    <definedName name="qtdm">#REF!</definedName>
    <definedName name="Quanly">#REF!</definedName>
    <definedName name="Quantities">#REF!</definedName>
    <definedName name="qx">#REF!</definedName>
    <definedName name="qy">#REF!</definedName>
    <definedName name="r_">#REF!</definedName>
    <definedName name="ra11p">#REF!</definedName>
    <definedName name="ra13p">#REF!</definedName>
    <definedName name="Ranhxay" localSheetId="1" hidden="1">{"'Sheet1'!$L$16"}</definedName>
    <definedName name="Ranhxay" localSheetId="4" hidden="1">{"'Sheet1'!$L$16"}</definedName>
    <definedName name="Ranhxay" localSheetId="6" hidden="1">{"'Sheet1'!$L$16"}</definedName>
    <definedName name="Ranhxay" localSheetId="8" hidden="1">{"'Sheet1'!$L$16"}</definedName>
    <definedName name="Ranhxay" hidden="1">{"'Sheet1'!$L$16"}</definedName>
    <definedName name="RECOUT">#N/A</definedName>
    <definedName name="Region">#REF!</definedName>
    <definedName name="RFP003A">#REF!</definedName>
    <definedName name="RFP003B">#REF!</definedName>
    <definedName name="RFP003C">#REF!</definedName>
    <definedName name="RFP003D">#REF!</definedName>
    <definedName name="RFP003E">#REF!</definedName>
    <definedName name="RFP003F">#REF!</definedName>
    <definedName name="River">#REF!</definedName>
    <definedName name="River_Code">#REF!</definedName>
    <definedName name="Road_Code">#REF!</definedName>
    <definedName name="Road_Name">#REF!</definedName>
    <definedName name="RoadNo_373">#REF!</definedName>
    <definedName name="rong1">#REF!</definedName>
    <definedName name="rong2">#REF!</definedName>
    <definedName name="rong3">#REF!</definedName>
    <definedName name="rong4">#REF!</definedName>
    <definedName name="rong5">#REF!</definedName>
    <definedName name="rong6">#REF!</definedName>
    <definedName name="s">#REF!</definedName>
    <definedName name="S_2">#REF!</definedName>
    <definedName name="san">#REF!</definedName>
    <definedName name="Sau">#REF!</definedName>
    <definedName name="SCH">#REF!</definedName>
    <definedName name="SCT">#REF!</definedName>
    <definedName name="SDMONG">#REF!</definedName>
    <definedName name="Sè_tiÒn">#REF!</definedName>
    <definedName name="Sensation">#REF!</definedName>
    <definedName name="Sheet1">#REF!</definedName>
    <definedName name="SheetName">"[Bao_cao_cua_NVTK_tai_NPP_bieu_mau_moi_4___Mau_moi.xls]~         "</definedName>
    <definedName name="sho">#REF!</definedName>
    <definedName name="SIZE">#REF!</definedName>
    <definedName name="SKUcoverage">#REF!</definedName>
    <definedName name="SL_CRD">#REF!</definedName>
    <definedName name="SL_CRS">#REF!</definedName>
    <definedName name="SL_CS">#REF!</definedName>
    <definedName name="SL_DD">#REF!</definedName>
    <definedName name="slg">#REF!</definedName>
    <definedName name="slk">#REF!</definedName>
    <definedName name="sll">#REF!</definedName>
    <definedName name="SMBA">#REF!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thutu">#REF!</definedName>
    <definedName name="SPAN">#REF!</definedName>
    <definedName name="SPAN_No">#REF!</definedName>
    <definedName name="SPEC">#REF!</definedName>
    <definedName name="SPECSUMMARY">#REF!</definedName>
    <definedName name="SPSCO">#REF!</definedName>
    <definedName name="SPSNO">#REF!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BCPC1">#REF!</definedName>
    <definedName name="STBCPC2">#REF!</definedName>
    <definedName name="STBCPT1">#REF!</definedName>
    <definedName name="STBCPT2">#REF!</definedName>
    <definedName name="STD">#REF!</definedName>
    <definedName name="std.">#REF!</definedName>
    <definedName name="Stt">#REF!</definedName>
    <definedName name="SU">#REF!</definedName>
    <definedName name="SUMITOMO">#REF!</definedName>
    <definedName name="SUMITOMO_GT">#REF!</definedName>
    <definedName name="SUMMARY">#REF!</definedName>
    <definedName name="T.nhËp">#REF!</definedName>
    <definedName name="t101p">#REF!</definedName>
    <definedName name="t103p">#REF!</definedName>
    <definedName name="t10nc1p">#REF!</definedName>
    <definedName name="t10vl1p">#REF!</definedName>
    <definedName name="t121p">#REF!</definedName>
    <definedName name="t123p">#REF!</definedName>
    <definedName name="t141p">#REF!</definedName>
    <definedName name="t143p">#REF!</definedName>
    <definedName name="t14nc3p">#REF!</definedName>
    <definedName name="t14vl3p">#REF!</definedName>
    <definedName name="tadao">#REF!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Bom">#REF!</definedName>
    <definedName name="TAMTINH">#REF!</definedName>
    <definedName name="TaxTV">10%</definedName>
    <definedName name="TaxXL">5%</definedName>
    <definedName name="TBA">#REF!</definedName>
    <definedName name="tbckco">#REF!</definedName>
    <definedName name="tbckno">#REF!</definedName>
    <definedName name="tbdkco">#REF!</definedName>
    <definedName name="tbdkno">#REF!</definedName>
    <definedName name="TBSGP">#REF!</definedName>
    <definedName name="tbtn">#REF!</definedName>
    <definedName name="tbtram">#REF!</definedName>
    <definedName name="tbts">#REF!</definedName>
    <definedName name="tc">#REF!</definedName>
    <definedName name="TC_NHANH1">#REF!</definedName>
    <definedName name="td1p">#REF!</definedName>
    <definedName name="td3p">#REF!</definedName>
    <definedName name="tdia">#REF!</definedName>
    <definedName name="tdnc1p">#REF!</definedName>
    <definedName name="tdo">#REF!</definedName>
    <definedName name="tdt">#REF!</definedName>
    <definedName name="tdtr2cnc">#REF!</definedName>
    <definedName name="tdtr2cvl">#REF!</definedName>
    <definedName name="tdvl1p">#REF!</definedName>
    <definedName name="temp">#REF!</definedName>
    <definedName name="Temp_Br">#REF!</definedName>
    <definedName name="TEMPBR">#REF!</definedName>
    <definedName name="tenck">#REF!</definedName>
    <definedName name="Tengoi">#REF!</definedName>
    <definedName name="tenvung">#REF!</definedName>
    <definedName name="TGLS">#REF!</definedName>
    <definedName name="TH">#REF!</definedName>
    <definedName name="TH.tinh">#REF!</definedName>
    <definedName name="TH_VKHNN">#REF!</definedName>
    <definedName name="tha" localSheetId="1" hidden="1">{"'Sheet1'!$L$16"}</definedName>
    <definedName name="tha" localSheetId="4" hidden="1">{"'Sheet1'!$L$16"}</definedName>
    <definedName name="tha" localSheetId="6" hidden="1">{"'Sheet1'!$L$16"}</definedName>
    <definedName name="tha" localSheetId="8" hidden="1">{"'Sheet1'!$L$16"}</definedName>
    <definedName name="tha" hidden="1">{"'Sheet1'!$L$16"}</definedName>
    <definedName name="thang">#REF!</definedName>
    <definedName name="Thang_Long">#REF!</definedName>
    <definedName name="Thang_Long_GT">#REF!</definedName>
    <definedName name="thang16">#REF!</definedName>
    <definedName name="thang4">#REF!</definedName>
    <definedName name="thangxo">#REF!</definedName>
    <definedName name="thangxo16">#REF!</definedName>
    <definedName name="thangxo4">#REF!</definedName>
    <definedName name="thanh">#REF!</definedName>
    <definedName name="thanhtien">#REF!</definedName>
    <definedName name="ThaoCauCu">#REF!</definedName>
    <definedName name="Thautinh">#REF!</definedName>
    <definedName name="Þcot">#REF!</definedName>
    <definedName name="ÞCTd4">#REF!</definedName>
    <definedName name="ÞCTt4">#REF!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ck">#REF!</definedName>
    <definedName name="ThepDinh">#REF!</definedName>
    <definedName name="thepgoc25_60">#REF!</definedName>
    <definedName name="thepgoc63_75">#REF!</definedName>
    <definedName name="thepgoc80_100">#REF!</definedName>
    <definedName name="theptron12">#REF!</definedName>
    <definedName name="theptron14_22">#REF!</definedName>
    <definedName name="theptron6_8">#REF!</definedName>
    <definedName name="thetichck">#REF!</definedName>
    <definedName name="THGO1pnc">#REF!</definedName>
    <definedName name="THGT" localSheetId="1" hidden="1">{"'Sheet1'!$L$16"}</definedName>
    <definedName name="THGT" localSheetId="4" hidden="1">{"'Sheet1'!$L$16"}</definedName>
    <definedName name="THGT" hidden="1">{"'Sheet1'!$L$16"}</definedName>
    <definedName name="thht">#REF!</definedName>
    <definedName name="THI">#REF!</definedName>
    <definedName name="thkp3">#REF!</definedName>
    <definedName name="Þmong">#REF!</definedName>
    <definedName name="ÞNXoldk">#REF!</definedName>
    <definedName name="Thop">#REF!</definedName>
    <definedName name="THop2">#REF!</definedName>
    <definedName name="thopkd">#REF!</definedName>
    <definedName name="Þsan">#REF!</definedName>
    <definedName name="thtich1">#REF!</definedName>
    <definedName name="thtich2">#REF!</definedName>
    <definedName name="thtich3">#REF!</definedName>
    <definedName name="thtich4">#REF!</definedName>
    <definedName name="thtich5">#REF!</definedName>
    <definedName name="thtich6">#REF!</definedName>
    <definedName name="THToanBo">#REF!</definedName>
    <definedName name="THtoanbo2">#REF!</definedName>
    <definedName name="thtt">#REF!</definedName>
    <definedName name="TI">#REF!</definedName>
    <definedName name="Tien">#REF!</definedName>
    <definedName name="TIENLUONG">#REF!</definedName>
    <definedName name="Tim_cong">#REF!</definedName>
    <definedName name="tim_xuat_hien">#REF!</definedName>
    <definedName name="TIT">#REF!</definedName>
    <definedName name="TITAN">#REF!</definedName>
    <definedName name="TK">#REF!</definedName>
    <definedName name="tkct">#REF!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luong">#REF!</definedName>
    <definedName name="TM">#REF!</definedName>
    <definedName name="TMCF1h1h416">'[1]TM CF1'!$H$1:$H$420</definedName>
    <definedName name="TN_b_qu_n">#REF!</definedName>
    <definedName name="Toanbo">#REF!</definedName>
    <definedName name="ton">#REF!</definedName>
    <definedName name="Tong">#REF!</definedName>
    <definedName name="Tong_co">#REF!</definedName>
    <definedName name="Tong_no">#REF!</definedName>
    <definedName name="tongbt">#REF!</definedName>
    <definedName name="tongcong">#REF!</definedName>
    <definedName name="tongdientich">#REF!</definedName>
    <definedName name="tonghop_t5">#REF!</definedName>
    <definedName name="TonghopHtxH">#REF!</definedName>
    <definedName name="TonghopHtxT">#REF!</definedName>
    <definedName name="tongthep">#REF!</definedName>
    <definedName name="tongthetich">#REF!</definedName>
    <definedName name="TOP">#REF!</definedName>
    <definedName name="TPLRP">#REF!</definedName>
    <definedName name="Tra_DM_su_dung">#REF!</definedName>
    <definedName name="Tra_don_gia_KS">#REF!</definedName>
    <definedName name="Tra_DTCT">#REF!</definedName>
    <definedName name="Tra_gtxl_co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#REF!</definedName>
    <definedName name="TRAM">#REF!</definedName>
    <definedName name="TRAvH">#REF!</definedName>
    <definedName name="TRAVL">#REF!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t">#REF!</definedName>
    <definedName name="ts">#REF!</definedName>
    <definedName name="tsI">#REF!</definedName>
    <definedName name="TT">#REF!</definedName>
    <definedName name="TT_1P">#REF!</definedName>
    <definedName name="TT_3p">#REF!</definedName>
    <definedName name="ttam">#REF!</definedName>
    <definedName name="ttao">#REF!</definedName>
    <definedName name="ttbt">#REF!</definedName>
    <definedName name="TTDZ">#REF!</definedName>
    <definedName name="TTDZ35">#REF!</definedName>
    <definedName name="tthi">#REF!</definedName>
    <definedName name="ttronmk">#REF!</definedName>
    <definedName name="tttt">#REF!</definedName>
    <definedName name="TTVAn5">#REF!</definedName>
    <definedName name="tuong">#REF!</definedName>
    <definedName name="tuong16">#REF!</definedName>
    <definedName name="tuong4">#REF!</definedName>
    <definedName name="TuVan">#REF!</definedName>
    <definedName name="TV">#REF!</definedName>
    <definedName name="tv75nc">#REF!</definedName>
    <definedName name="tv75vl">#REF!</definedName>
    <definedName name="Twister">#REF!</definedName>
    <definedName name="ty_le">#REF!</definedName>
    <definedName name="ty_le_BTN">#REF!</definedName>
    <definedName name="Ty_le1">#REF!</definedName>
    <definedName name="Type_1">#REF!</definedName>
    <definedName name="Type_2">#REF!</definedName>
    <definedName name="u">#REF!</definedName>
    <definedName name="U_tien">#REF!</definedName>
    <definedName name="ut">#REF!</definedName>
    <definedName name="UT_1">#REF!</definedName>
    <definedName name="UT1_373">#REF!</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chuyen">#REF!</definedName>
    <definedName name="VanChuyenDam">#REF!</definedName>
    <definedName name="vao">#REF!</definedName>
    <definedName name="VARIINST">#REF!</definedName>
    <definedName name="VARIPURC">#REF!</definedName>
    <definedName name="VAT">#REF!</definedName>
    <definedName name="vat_lieu_KVIII">#REF!</definedName>
    <definedName name="vatlieu">#REF!</definedName>
    <definedName name="Vattu">#REF!</definedName>
    <definedName name="vbtchongnuocm300">#REF!</definedName>
    <definedName name="vbtm150">#REF!</definedName>
    <definedName name="vbtm300">#REF!</definedName>
    <definedName name="vbtm400">#REF!</definedName>
    <definedName name="Vc">#REF!</definedName>
    <definedName name="VCC">#REF!</definedName>
    <definedName name="vccatv">#REF!</definedName>
    <definedName name="vccot35">#REF!</definedName>
    <definedName name="vccott">#REF!</definedName>
    <definedName name="vccottt">#REF!</definedName>
    <definedName name="VCD">#REF!</definedName>
    <definedName name="vcdatc2">#REF!</definedName>
    <definedName name="vcdatc3">#REF!</definedName>
    <definedName name="vcdatd">#REF!</definedName>
    <definedName name="vcday">#REF!</definedName>
    <definedName name="vcdctc">#REF!</definedName>
    <definedName name="vcddx">#REF!</definedName>
    <definedName name="vcg">#REF!</definedName>
    <definedName name="vcgo">#REF!</definedName>
    <definedName name="VCHT">#REF!</definedName>
    <definedName name="vcn">#REF!</definedName>
    <definedName name="VCP">#REF!</definedName>
    <definedName name="vcpk">#REF!</definedName>
    <definedName name="vcsu">#REF!</definedName>
    <definedName name="vctb">#REF!</definedName>
    <definedName name="vctmong">#REF!</definedName>
    <definedName name="VCTT">#REF!</definedName>
    <definedName name="vd3p">#REF!</definedName>
    <definedName name="vidu">#REF!</definedName>
    <definedName name="vkcauthang">#REF!</definedName>
    <definedName name="vksan">#REF!</definedName>
    <definedName name="vl">#REF!</definedName>
    <definedName name="vl1p">#REF!</definedName>
    <definedName name="vl3p">#REF!</definedName>
    <definedName name="VLBS">#N/A</definedName>
    <definedName name="Vlcap0.7">#REF!</definedName>
    <definedName name="VLcap1">#REF!</definedName>
    <definedName name="vldn400">#REF!</definedName>
    <definedName name="vldn600">#REF!</definedName>
    <definedName name="VLIEU">#REF!</definedName>
    <definedName name="vltram">#REF!</definedName>
    <definedName name="VLxaydung">#REF!</definedName>
    <definedName name="Von.KL">#REF!</definedName>
    <definedName name="vr3p">#REF!</definedName>
    <definedName name="Vs">#REF!</definedName>
    <definedName name="VT">#REF!</definedName>
    <definedName name="Vu">#REF!</definedName>
    <definedName name="Vua">#REF!</definedName>
    <definedName name="VuaBT">#REF!</definedName>
    <definedName name="vuatrat">#REF!</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xuan">#REF!</definedName>
    <definedName name="W">#REF!</definedName>
    <definedName name="wb">#REF!</definedName>
    <definedName name="wrn.chi._.tiÆt." localSheetId="1"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8" hidden="1">{#N/A,#N/A,FALSE,"Chi tiÆt"}</definedName>
    <definedName name="wrn.chi._.tiÆt." hidden="1">{#N/A,#N/A,FALSE,"Chi tiÆt"}</definedName>
    <definedName name="wup">#REF!</definedName>
    <definedName name="X">#REF!</definedName>
    <definedName name="x_list">#REF!</definedName>
    <definedName name="x1_">#REF!</definedName>
    <definedName name="x1pind">#REF!</definedName>
    <definedName name="x1ping">#REF!</definedName>
    <definedName name="x1pint">#REF!</definedName>
    <definedName name="x2_">#REF!</definedName>
    <definedName name="xaylap">#REF!</definedName>
    <definedName name="XCCT">0.5</definedName>
    <definedName name="xcp">#REF!</definedName>
    <definedName name="xd0.6">#REF!</definedName>
    <definedName name="xd1.3">#REF!</definedName>
    <definedName name="xd1.5">#REF!</definedName>
    <definedName name="xdd">#REF!</definedName>
    <definedName name="XDDHT">#REF!</definedName>
    <definedName name="xe">#REF!</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l3p">#REF!</definedName>
    <definedName name="xk0.6">#REF!</definedName>
    <definedName name="xk1.3">#REF!</definedName>
    <definedName name="xk1.5">#REF!</definedName>
    <definedName name="xl">#REF!</definedName>
    <definedName name="xl0.5x150">#REF!</definedName>
    <definedName name="xl3x250">#REF!</definedName>
    <definedName name="XL3X400">#REF!</definedName>
    <definedName name="xlc">#REF!</definedName>
    <definedName name="xld1.4">#REF!</definedName>
    <definedName name="xlk">#REF!</definedName>
    <definedName name="xlk1.4">#REF!</definedName>
    <definedName name="XLxa">#REF!</definedName>
    <definedName name="XMBT">#REF!</definedName>
    <definedName name="xmcax">#REF!</definedName>
    <definedName name="xmp40">#REF!</definedName>
    <definedName name="xn">#REF!</definedName>
    <definedName name="xoanhapk">#REF!,#REF!</definedName>
    <definedName name="xoanhapl">#REF!,#REF!</definedName>
    <definedName name="xoaxuatk">#REF!</definedName>
    <definedName name="xoaxuatl">#REF!</definedName>
    <definedName name="XP">#REF!</definedName>
    <definedName name="Xsi">#REF!</definedName>
    <definedName name="XXT">#REF!</definedName>
    <definedName name="y_list">#REF!</definedName>
    <definedName name="ycp">#REF!</definedName>
    <definedName name="year">#REF!</definedName>
    <definedName name="Yellow2000">#REF!</definedName>
    <definedName name="yy">#REF!</definedName>
    <definedName name="ZXzX" localSheetId="1" hidden="1">{"'Sheet1'!$L$16"}</definedName>
    <definedName name="ZXzX" localSheetId="4" hidden="1">{"'Sheet1'!$L$16"}</definedName>
    <definedName name="ZXzX" localSheetId="6" hidden="1">{"'Sheet1'!$L$16"}</definedName>
    <definedName name="ZXzX" localSheetId="8" hidden="1">{"'Sheet1'!$L$16"}</definedName>
    <definedName name="ZXzX" hidden="1">{"'Sheet1'!$L$16"}</definedName>
    <definedName name="ZYX">#REF!</definedName>
    <definedName name="ZZZ">#REF!</definedName>
  </definedNames>
  <calcPr calcId="124519"/>
</workbook>
</file>

<file path=xl/calcChain.xml><?xml version="1.0" encoding="utf-8"?>
<calcChain xmlns="http://schemas.openxmlformats.org/spreadsheetml/2006/main">
  <c r="E26" i="4"/>
  <c r="E25"/>
  <c r="E22"/>
  <c r="E19"/>
  <c r="E17"/>
  <c r="E16"/>
  <c r="E15"/>
  <c r="E13"/>
  <c r="E10"/>
  <c r="I24" i="15"/>
  <c r="J48" i="14"/>
  <c r="F54" i="22" l="1"/>
  <c r="F27"/>
  <c r="F24"/>
  <c r="F21"/>
  <c r="F19"/>
  <c r="F20"/>
  <c r="F17"/>
  <c r="J111" i="14"/>
  <c r="J112"/>
  <c r="F17" i="11"/>
  <c r="D17"/>
  <c r="F16"/>
  <c r="D16"/>
  <c r="H124" i="12"/>
  <c r="C17" i="4"/>
  <c r="J103" i="14"/>
  <c r="J102"/>
  <c r="Q102" s="1"/>
  <c r="J94"/>
  <c r="J90"/>
  <c r="J80"/>
  <c r="J79"/>
  <c r="J57"/>
  <c r="J56" s="1"/>
  <c r="E18" i="13"/>
  <c r="D18"/>
  <c r="I17"/>
  <c r="I8"/>
  <c r="J144" i="12"/>
  <c r="J105" i="16"/>
  <c r="J104"/>
  <c r="J103"/>
  <c r="J102"/>
  <c r="J101"/>
  <c r="H62" i="22"/>
  <c r="H54"/>
  <c r="H53"/>
  <c r="H52"/>
  <c r="H43"/>
  <c r="H42"/>
  <c r="H41"/>
  <c r="H40"/>
  <c r="H39"/>
  <c r="H38"/>
  <c r="H30"/>
  <c r="H29"/>
  <c r="H28"/>
  <c r="H27"/>
  <c r="H26"/>
  <c r="H25"/>
  <c r="H24"/>
  <c r="H23"/>
  <c r="H21"/>
  <c r="H20"/>
  <c r="H18"/>
  <c r="H17"/>
  <c r="H15"/>
  <c r="D26" i="4"/>
  <c r="F26" s="1"/>
  <c r="D25"/>
  <c r="F25" s="1"/>
  <c r="D22"/>
  <c r="F22" s="1"/>
  <c r="D21"/>
  <c r="F21" s="1"/>
  <c r="D19"/>
  <c r="F19" s="1"/>
  <c r="D17"/>
  <c r="F17" s="1"/>
  <c r="D16"/>
  <c r="F16" s="1"/>
  <c r="D15"/>
  <c r="F15" s="1"/>
  <c r="D13"/>
  <c r="F13" s="1"/>
  <c r="D11"/>
  <c r="F11" s="1"/>
  <c r="D10"/>
  <c r="F10" s="1"/>
  <c r="F26" i="22" l="1"/>
  <c r="F28"/>
  <c r="F29"/>
  <c r="H57" i="14"/>
  <c r="H56" s="1"/>
  <c r="H94" l="1"/>
  <c r="H144" i="12"/>
  <c r="H26" i="4"/>
  <c r="G26"/>
  <c r="H25"/>
  <c r="G25"/>
  <c r="H22"/>
  <c r="G22"/>
  <c r="H21"/>
  <c r="G21"/>
  <c r="H19"/>
  <c r="G19"/>
  <c r="H18"/>
  <c r="G18"/>
  <c r="H17"/>
  <c r="G17"/>
  <c r="H16"/>
  <c r="G16"/>
  <c r="H15"/>
  <c r="G15"/>
  <c r="H13"/>
  <c r="G13"/>
  <c r="H10"/>
  <c r="G10"/>
  <c r="I12"/>
  <c r="I14"/>
  <c r="I20"/>
  <c r="J23"/>
  <c r="I23"/>
  <c r="I24" s="1"/>
  <c r="I27" s="1"/>
  <c r="I11"/>
  <c r="H55" i="22"/>
  <c r="H51"/>
  <c r="J72" i="16"/>
  <c r="H72"/>
  <c r="K19" i="4"/>
  <c r="F30" i="22" l="1"/>
  <c r="H12" i="4"/>
  <c r="H14" s="1"/>
  <c r="H20" s="1"/>
  <c r="H23"/>
  <c r="G23"/>
  <c r="F15" i="22" l="1"/>
  <c r="H24" i="4"/>
  <c r="H27" s="1"/>
  <c r="H28" s="1"/>
  <c r="H80" i="14"/>
  <c r="H48"/>
  <c r="H69" i="16"/>
  <c r="H62"/>
  <c r="H59"/>
  <c r="J92"/>
  <c r="J86"/>
  <c r="J77"/>
  <c r="J69"/>
  <c r="J11" i="4"/>
  <c r="J12" s="1"/>
  <c r="J14" s="1"/>
  <c r="J20" s="1"/>
  <c r="J24" s="1"/>
  <c r="J27" s="1"/>
  <c r="J59" i="16"/>
  <c r="E21" i="4"/>
  <c r="E11"/>
  <c r="H44" i="23"/>
  <c r="G44"/>
  <c r="F45" i="22" l="1"/>
  <c r="F85" i="11"/>
  <c r="F27"/>
  <c r="F21"/>
  <c r="H103" i="14"/>
  <c r="H92" i="16"/>
  <c r="D30" i="4"/>
  <c r="B6" i="12"/>
  <c r="F53" i="22" l="1"/>
  <c r="F25"/>
  <c r="F18"/>
  <c r="H77" i="16"/>
  <c r="H78" i="14"/>
  <c r="C21" i="25"/>
  <c r="C42"/>
  <c r="E40"/>
  <c r="D41"/>
  <c r="E33"/>
  <c r="D21" i="11"/>
  <c r="J138" i="12"/>
  <c r="K138"/>
  <c r="L138"/>
  <c r="M138"/>
  <c r="N138"/>
  <c r="O138"/>
  <c r="P138"/>
  <c r="F23" i="22" l="1"/>
  <c r="H164" i="12"/>
  <c r="D23" i="11" s="1"/>
  <c r="C25" i="23"/>
  <c r="C22"/>
  <c r="C21"/>
  <c r="E23" i="4"/>
  <c r="H45" i="22"/>
  <c r="D31" i="25" l="1"/>
  <c r="B22" i="23"/>
  <c r="C6" i="25" l="1"/>
  <c r="E48" l="1"/>
  <c r="D48"/>
  <c r="C41"/>
  <c r="D37"/>
  <c r="D22"/>
  <c r="D21"/>
  <c r="D12" i="4"/>
  <c r="D14" l="1"/>
  <c r="C20" i="23"/>
  <c r="E132" i="25"/>
  <c r="D132"/>
  <c r="F122"/>
  <c r="F121"/>
  <c r="F123" s="1"/>
  <c r="D120"/>
  <c r="E115"/>
  <c r="E120" s="1"/>
  <c r="F120" s="1"/>
  <c r="C64"/>
  <c r="D99"/>
  <c r="D36"/>
  <c r="J78" i="14"/>
  <c r="D19" i="25"/>
  <c r="C23"/>
  <c r="H57" i="16"/>
  <c r="D27" i="11"/>
  <c r="C23" i="4"/>
  <c r="F132" i="25" l="1"/>
  <c r="E101"/>
  <c r="J61" i="16"/>
  <c r="H46" l="1"/>
  <c r="H45"/>
  <c r="J10"/>
  <c r="I18" i="15"/>
  <c r="H90" i="14"/>
  <c r="D15" i="25"/>
  <c r="H106" i="12"/>
  <c r="D26" i="11"/>
  <c r="J71" i="16"/>
  <c r="H61"/>
  <c r="C12" i="4" s="1"/>
  <c r="J144" i="14"/>
  <c r="F78" i="11" s="1"/>
  <c r="H144" i="14"/>
  <c r="D78" i="11" s="1"/>
  <c r="F69"/>
  <c r="F70"/>
  <c r="J191" i="12"/>
  <c r="H191"/>
  <c r="L191"/>
  <c r="K191"/>
  <c r="J180"/>
  <c r="J184" s="1"/>
  <c r="L184" s="1"/>
  <c r="H180"/>
  <c r="H184" s="1"/>
  <c r="K184" s="1"/>
  <c r="J119"/>
  <c r="H119"/>
  <c r="B48" i="28"/>
  <c r="B42"/>
  <c r="G48"/>
  <c r="G42"/>
  <c r="M48"/>
  <c r="M42"/>
  <c r="M41"/>
  <c r="M38"/>
  <c r="L38"/>
  <c r="M37"/>
  <c r="L37"/>
  <c r="N37" s="1"/>
  <c r="M36"/>
  <c r="L36"/>
  <c r="A2"/>
  <c r="A1"/>
  <c r="H47" i="27"/>
  <c r="F32"/>
  <c r="E32"/>
  <c r="D32"/>
  <c r="F8"/>
  <c r="E8"/>
  <c r="D8"/>
  <c r="B30"/>
  <c r="B29"/>
  <c r="B31" i="28" s="1"/>
  <c r="B28" i="27"/>
  <c r="B30" i="28" s="1"/>
  <c r="B27" i="27"/>
  <c r="B29" i="28" s="1"/>
  <c r="B26" i="27"/>
  <c r="B28" i="28" s="1"/>
  <c r="B25" i="27"/>
  <c r="B27" i="28" s="1"/>
  <c r="B24" i="27"/>
  <c r="B26" i="28" s="1"/>
  <c r="B23" i="27"/>
  <c r="B25" i="28" s="1"/>
  <c r="B22" i="27"/>
  <c r="B24" i="28" s="1"/>
  <c r="B21" i="27"/>
  <c r="B23" i="28" s="1"/>
  <c r="B20" i="27"/>
  <c r="B22" i="28" s="1"/>
  <c r="B19" i="27"/>
  <c r="B21" i="28" s="1"/>
  <c r="B18" i="27"/>
  <c r="B20" i="28" s="1"/>
  <c r="B17" i="27"/>
  <c r="B19" i="28" s="1"/>
  <c r="B16" i="27"/>
  <c r="B18" i="28" s="1"/>
  <c r="B15" i="27"/>
  <c r="B17" i="28" s="1"/>
  <c r="B14" i="27"/>
  <c r="B16" i="28" s="1"/>
  <c r="B13" i="27"/>
  <c r="B15" i="28" s="1"/>
  <c r="B12" i="27"/>
  <c r="B14" i="28" s="1"/>
  <c r="B11" i="27"/>
  <c r="B13" i="28" s="1"/>
  <c r="B10" i="27"/>
  <c r="B12" i="28" s="1"/>
  <c r="B9" i="27"/>
  <c r="B11" i="28" s="1"/>
  <c r="A2" i="27"/>
  <c r="A1"/>
  <c r="A1" i="16"/>
  <c r="A1" i="15"/>
  <c r="A1" i="14"/>
  <c r="A1" i="13"/>
  <c r="H54" i="27"/>
  <c r="D54"/>
  <c r="B54"/>
  <c r="H48"/>
  <c r="D48"/>
  <c r="B48"/>
  <c r="A4"/>
  <c r="G4" i="28" s="1"/>
  <c r="M32"/>
  <c r="L32"/>
  <c r="M31"/>
  <c r="L31"/>
  <c r="J30"/>
  <c r="M30" s="1"/>
  <c r="I30"/>
  <c r="F30"/>
  <c r="H30" s="1"/>
  <c r="C30"/>
  <c r="J29"/>
  <c r="I29"/>
  <c r="F29"/>
  <c r="H29" s="1"/>
  <c r="D29"/>
  <c r="C29"/>
  <c r="J28"/>
  <c r="I28"/>
  <c r="F28"/>
  <c r="H28" s="1"/>
  <c r="D28"/>
  <c r="C28"/>
  <c r="J27"/>
  <c r="M27" s="1"/>
  <c r="I27"/>
  <c r="F27"/>
  <c r="H27" s="1"/>
  <c r="C27"/>
  <c r="E27" s="1"/>
  <c r="J26"/>
  <c r="M26" s="1"/>
  <c r="I26"/>
  <c r="F26"/>
  <c r="H26" s="1"/>
  <c r="C26"/>
  <c r="E26" s="1"/>
  <c r="J25"/>
  <c r="M25" s="1"/>
  <c r="I25"/>
  <c r="F25"/>
  <c r="H25" s="1"/>
  <c r="C25"/>
  <c r="E25" s="1"/>
  <c r="J24"/>
  <c r="I24"/>
  <c r="F24"/>
  <c r="H24" s="1"/>
  <c r="D24"/>
  <c r="C24"/>
  <c r="J23"/>
  <c r="M23" s="1"/>
  <c r="I23"/>
  <c r="F23"/>
  <c r="H23" s="1"/>
  <c r="C23"/>
  <c r="J22"/>
  <c r="M22" s="1"/>
  <c r="I22"/>
  <c r="F22"/>
  <c r="H22" s="1"/>
  <c r="C22"/>
  <c r="J21"/>
  <c r="M21" s="1"/>
  <c r="I21"/>
  <c r="F21"/>
  <c r="H21" s="1"/>
  <c r="C21"/>
  <c r="J20"/>
  <c r="M20" s="1"/>
  <c r="I20"/>
  <c r="F20"/>
  <c r="H20" s="1"/>
  <c r="C20"/>
  <c r="P19"/>
  <c r="J19"/>
  <c r="M19" s="1"/>
  <c r="I19"/>
  <c r="F19"/>
  <c r="H19" s="1"/>
  <c r="C19"/>
  <c r="E19" s="1"/>
  <c r="J18"/>
  <c r="M18" s="1"/>
  <c r="I18"/>
  <c r="F18"/>
  <c r="H18" s="1"/>
  <c r="C18"/>
  <c r="E18" s="1"/>
  <c r="J17"/>
  <c r="M17" s="1"/>
  <c r="I17"/>
  <c r="F17"/>
  <c r="H17" s="1"/>
  <c r="C17"/>
  <c r="E17" s="1"/>
  <c r="J16"/>
  <c r="M16" s="1"/>
  <c r="I16"/>
  <c r="F16"/>
  <c r="H16" s="1"/>
  <c r="C16"/>
  <c r="E16" s="1"/>
  <c r="J15"/>
  <c r="M15" s="1"/>
  <c r="I15"/>
  <c r="F15"/>
  <c r="H15" s="1"/>
  <c r="C15"/>
  <c r="E15" s="1"/>
  <c r="J14"/>
  <c r="M14" s="1"/>
  <c r="I14"/>
  <c r="F14"/>
  <c r="H14" s="1"/>
  <c r="C14"/>
  <c r="J13"/>
  <c r="M13" s="1"/>
  <c r="I13"/>
  <c r="F13"/>
  <c r="H13" s="1"/>
  <c r="C13"/>
  <c r="J12"/>
  <c r="M12" s="1"/>
  <c r="I12"/>
  <c r="F12"/>
  <c r="H12" s="1"/>
  <c r="C12"/>
  <c r="A12"/>
  <c r="A13" s="1"/>
  <c r="A14" s="1"/>
  <c r="A15" s="1"/>
  <c r="A16" s="1"/>
  <c r="A17" s="1"/>
  <c r="A18" s="1"/>
  <c r="A19" s="1"/>
  <c r="A20" s="1"/>
  <c r="A21" s="1"/>
  <c r="A22" s="1"/>
  <c r="A23" s="1"/>
  <c r="A24" s="1"/>
  <c r="A25" s="1"/>
  <c r="A26" s="1"/>
  <c r="A27" s="1"/>
  <c r="A28" s="1"/>
  <c r="A29" s="1"/>
  <c r="A30" s="1"/>
  <c r="A31" s="1"/>
  <c r="A32" s="1"/>
  <c r="A33" s="1"/>
  <c r="A34" s="1"/>
  <c r="A35" s="1"/>
  <c r="J11"/>
  <c r="I11"/>
  <c r="G11"/>
  <c r="M11" s="1"/>
  <c r="F11"/>
  <c r="H11" s="1"/>
  <c r="C11"/>
  <c r="G10"/>
  <c r="D10"/>
  <c r="D9" s="1"/>
  <c r="C10"/>
  <c r="C9" s="1"/>
  <c r="K48" i="27"/>
  <c r="K50" s="1"/>
  <c r="H44"/>
  <c r="I44" s="1"/>
  <c r="H43"/>
  <c r="G43"/>
  <c r="G42" s="1"/>
  <c r="F42"/>
  <c r="E42"/>
  <c r="D42"/>
  <c r="C42"/>
  <c r="I41"/>
  <c r="I40"/>
  <c r="I39"/>
  <c r="H38"/>
  <c r="G38"/>
  <c r="K37"/>
  <c r="H37"/>
  <c r="G37"/>
  <c r="K36"/>
  <c r="G36"/>
  <c r="I36" s="1"/>
  <c r="G35"/>
  <c r="F35"/>
  <c r="E35"/>
  <c r="D35"/>
  <c r="C35"/>
  <c r="K33"/>
  <c r="H33"/>
  <c r="H32" s="1"/>
  <c r="C33"/>
  <c r="G33" s="1"/>
  <c r="G32" s="1"/>
  <c r="H28"/>
  <c r="C28"/>
  <c r="G28" s="1"/>
  <c r="H27"/>
  <c r="C27"/>
  <c r="G27" s="1"/>
  <c r="C26"/>
  <c r="G26" s="1"/>
  <c r="I26" s="1"/>
  <c r="H25"/>
  <c r="C25"/>
  <c r="G25" s="1"/>
  <c r="C24"/>
  <c r="G24" s="1"/>
  <c r="I24" s="1"/>
  <c r="C23"/>
  <c r="G23" s="1"/>
  <c r="I23" s="1"/>
  <c r="C22"/>
  <c r="G22" s="1"/>
  <c r="I22" s="1"/>
  <c r="C21"/>
  <c r="G21" s="1"/>
  <c r="I21" s="1"/>
  <c r="C20"/>
  <c r="G20" s="1"/>
  <c r="I20" s="1"/>
  <c r="H19"/>
  <c r="C19"/>
  <c r="G19" s="1"/>
  <c r="C18"/>
  <c r="G18" s="1"/>
  <c r="I18" s="1"/>
  <c r="C17"/>
  <c r="G17" s="1"/>
  <c r="I17" s="1"/>
  <c r="H16"/>
  <c r="C16"/>
  <c r="G16" s="1"/>
  <c r="C15"/>
  <c r="G15" s="1"/>
  <c r="I15" s="1"/>
  <c r="C14"/>
  <c r="G14" s="1"/>
  <c r="I14" s="1"/>
  <c r="H13"/>
  <c r="C13"/>
  <c r="G13" s="1"/>
  <c r="C12"/>
  <c r="G12" s="1"/>
  <c r="I12" s="1"/>
  <c r="H11"/>
  <c r="C11"/>
  <c r="G11" s="1"/>
  <c r="H10"/>
  <c r="C10"/>
  <c r="G10" s="1"/>
  <c r="A10"/>
  <c r="A11" s="1"/>
  <c r="A12" s="1"/>
  <c r="A13" s="1"/>
  <c r="A14" s="1"/>
  <c r="A15" s="1"/>
  <c r="A16" s="1"/>
  <c r="A17" s="1"/>
  <c r="A18" s="1"/>
  <c r="A19" s="1"/>
  <c r="A20" s="1"/>
  <c r="A21" s="1"/>
  <c r="A22" s="1"/>
  <c r="A23" s="1"/>
  <c r="A24" s="1"/>
  <c r="A25" s="1"/>
  <c r="A26" s="1"/>
  <c r="A27" s="1"/>
  <c r="A28" s="1"/>
  <c r="A29" s="1"/>
  <c r="A30" s="1"/>
  <c r="A31" s="1"/>
  <c r="H9"/>
  <c r="C9"/>
  <c r="G9" s="1"/>
  <c r="F7"/>
  <c r="E7"/>
  <c r="D7"/>
  <c r="I32" i="26"/>
  <c r="H32"/>
  <c r="G32"/>
  <c r="F32"/>
  <c r="E32"/>
  <c r="D32"/>
  <c r="C32"/>
  <c r="G31"/>
  <c r="G30"/>
  <c r="J30" s="1"/>
  <c r="G29"/>
  <c r="J29" s="1"/>
  <c r="G28"/>
  <c r="J28" s="1"/>
  <c r="G27"/>
  <c r="J27" s="1"/>
  <c r="G26"/>
  <c r="J26" s="1"/>
  <c r="G25"/>
  <c r="J25" s="1"/>
  <c r="G24"/>
  <c r="J24" s="1"/>
  <c r="G23"/>
  <c r="J23" s="1"/>
  <c r="G22"/>
  <c r="J22" s="1"/>
  <c r="G21"/>
  <c r="J21" s="1"/>
  <c r="M20"/>
  <c r="D20"/>
  <c r="C20"/>
  <c r="G19"/>
  <c r="J19" s="1"/>
  <c r="G18"/>
  <c r="J18" s="1"/>
  <c r="F17"/>
  <c r="G17" s="1"/>
  <c r="G16"/>
  <c r="J16" s="1"/>
  <c r="G15"/>
  <c r="J15" s="1"/>
  <c r="G14"/>
  <c r="J14" s="1"/>
  <c r="G13"/>
  <c r="J13" s="1"/>
  <c r="G12"/>
  <c r="J12" s="1"/>
  <c r="G11"/>
  <c r="J11" s="1"/>
  <c r="A11"/>
  <c r="A12" s="1"/>
  <c r="A13" s="1"/>
  <c r="A14" s="1"/>
  <c r="A15" s="1"/>
  <c r="A16" s="1"/>
  <c r="A17" s="1"/>
  <c r="A18" s="1"/>
  <c r="A19" s="1"/>
  <c r="A20" s="1"/>
  <c r="A21" s="1"/>
  <c r="A22" s="1"/>
  <c r="A23" s="1"/>
  <c r="A24" s="1"/>
  <c r="A25" s="1"/>
  <c r="A26" s="1"/>
  <c r="A27" s="1"/>
  <c r="A28" s="1"/>
  <c r="A29" s="1"/>
  <c r="A30" s="1"/>
  <c r="A31" s="1"/>
  <c r="H10"/>
  <c r="D10"/>
  <c r="G10" s="1"/>
  <c r="I9"/>
  <c r="I8" s="1"/>
  <c r="H9"/>
  <c r="H8" s="1"/>
  <c r="F9"/>
  <c r="F8" s="1"/>
  <c r="E9"/>
  <c r="E8" s="1"/>
  <c r="C9"/>
  <c r="C8" s="1"/>
  <c r="D72" i="11"/>
  <c r="F72"/>
  <c r="F26"/>
  <c r="H135" i="12"/>
  <c r="J135"/>
  <c r="J130"/>
  <c r="H130"/>
  <c r="E18" i="25"/>
  <c r="J33" i="16"/>
  <c r="H33"/>
  <c r="J22"/>
  <c r="J10" i="28" l="1"/>
  <c r="J9" s="1"/>
  <c r="H8" i="27"/>
  <c r="H35"/>
  <c r="I38"/>
  <c r="I10" i="28"/>
  <c r="L24"/>
  <c r="L29"/>
  <c r="D30" i="11"/>
  <c r="D9" i="26"/>
  <c r="D8" s="1"/>
  <c r="J121" i="14"/>
  <c r="F40" i="25"/>
  <c r="J10" i="26"/>
  <c r="D20" i="25"/>
  <c r="E15"/>
  <c r="F20" i="11"/>
  <c r="J151" i="12"/>
  <c r="E20" i="25"/>
  <c r="N36" i="28"/>
  <c r="C32" i="27"/>
  <c r="G20" i="26"/>
  <c r="J20" s="1"/>
  <c r="G8" i="27"/>
  <c r="I13"/>
  <c r="I16"/>
  <c r="N38" i="28"/>
  <c r="F30" i="11"/>
  <c r="L28" i="28"/>
  <c r="M29"/>
  <c r="N31"/>
  <c r="N32"/>
  <c r="F10"/>
  <c r="M24"/>
  <c r="L30"/>
  <c r="N30" s="1"/>
  <c r="C8" i="27"/>
  <c r="C7" s="1"/>
  <c r="I11"/>
  <c r="I19"/>
  <c r="I27"/>
  <c r="L14" i="28"/>
  <c r="N14" s="1"/>
  <c r="E30"/>
  <c r="L13"/>
  <c r="E14"/>
  <c r="K24"/>
  <c r="L11"/>
  <c r="N11" s="1"/>
  <c r="K11"/>
  <c r="L15"/>
  <c r="N15" s="1"/>
  <c r="L16"/>
  <c r="N16" s="1"/>
  <c r="L17"/>
  <c r="N17" s="1"/>
  <c r="L18"/>
  <c r="N18" s="1"/>
  <c r="L19"/>
  <c r="N19" s="1"/>
  <c r="L25"/>
  <c r="L26"/>
  <c r="N26" s="1"/>
  <c r="L27"/>
  <c r="N27" s="1"/>
  <c r="H10"/>
  <c r="L12"/>
  <c r="N12" s="1"/>
  <c r="E13"/>
  <c r="L20"/>
  <c r="N20" s="1"/>
  <c r="K20"/>
  <c r="L21"/>
  <c r="N21" s="1"/>
  <c r="K21"/>
  <c r="L22"/>
  <c r="N22" s="1"/>
  <c r="K22"/>
  <c r="L23"/>
  <c r="N23" s="1"/>
  <c r="K23"/>
  <c r="N25"/>
  <c r="M28"/>
  <c r="K28"/>
  <c r="K29"/>
  <c r="F9"/>
  <c r="I37" i="27"/>
  <c r="I28"/>
  <c r="I43"/>
  <c r="I42" s="1"/>
  <c r="N13" i="28"/>
  <c r="N29"/>
  <c r="E11"/>
  <c r="K12"/>
  <c r="K13"/>
  <c r="K14"/>
  <c r="K15"/>
  <c r="K16"/>
  <c r="K17"/>
  <c r="K18"/>
  <c r="K19"/>
  <c r="E20"/>
  <c r="E21"/>
  <c r="E22"/>
  <c r="E23"/>
  <c r="K25"/>
  <c r="K26"/>
  <c r="K27"/>
  <c r="E28"/>
  <c r="K30"/>
  <c r="G9"/>
  <c r="E12"/>
  <c r="E24"/>
  <c r="E29"/>
  <c r="I33" i="27"/>
  <c r="I32" s="1"/>
  <c r="I9"/>
  <c r="I10"/>
  <c r="I25"/>
  <c r="H42"/>
  <c r="H7" s="1"/>
  <c r="J17" i="26"/>
  <c r="J9" s="1"/>
  <c r="J8" s="1"/>
  <c r="K8" s="1"/>
  <c r="C22" i="25"/>
  <c r="D5"/>
  <c r="E5"/>
  <c r="C57"/>
  <c r="C51"/>
  <c r="C39"/>
  <c r="C30"/>
  <c r="C29"/>
  <c r="C81"/>
  <c r="N24" i="28" l="1"/>
  <c r="F76" i="11"/>
  <c r="Q121" i="14"/>
  <c r="I35" i="27"/>
  <c r="C15" i="25"/>
  <c r="G9" i="26"/>
  <c r="G8" s="1"/>
  <c r="M10" i="28"/>
  <c r="M9" s="1"/>
  <c r="N28"/>
  <c r="N10" s="1"/>
  <c r="I8" i="27"/>
  <c r="I9" i="28"/>
  <c r="K10"/>
  <c r="K9" s="1"/>
  <c r="L10"/>
  <c r="L9" s="1"/>
  <c r="H9"/>
  <c r="G7" i="27"/>
  <c r="E10" i="28"/>
  <c r="E9" s="1"/>
  <c r="I7" i="27"/>
  <c r="C5" i="25"/>
  <c r="A64"/>
  <c r="C49"/>
  <c r="C48"/>
  <c r="C47" s="1"/>
  <c r="C20"/>
  <c r="C19"/>
  <c r="C17"/>
  <c r="M102" i="16"/>
  <c r="F80" i="11"/>
  <c r="A2" i="22"/>
  <c r="J2" i="16"/>
  <c r="A3"/>
  <c r="A2"/>
  <c r="K2" i="15"/>
  <c r="A3"/>
  <c r="A2"/>
  <c r="H133" i="14"/>
  <c r="D84" i="11" s="1"/>
  <c r="M121" i="14"/>
  <c r="J46"/>
  <c r="F53" i="11" s="1"/>
  <c r="D56"/>
  <c r="F56"/>
  <c r="F54"/>
  <c r="D54"/>
  <c r="J2" i="14"/>
  <c r="A3"/>
  <c r="A2"/>
  <c r="A3" i="13"/>
  <c r="I2"/>
  <c r="A2"/>
  <c r="F25" i="11"/>
  <c r="J164" i="12"/>
  <c r="E98" i="25" s="1"/>
  <c r="L151" i="12"/>
  <c r="B33" i="23"/>
  <c r="B32"/>
  <c r="M104" i="16"/>
  <c r="M101"/>
  <c r="L108"/>
  <c r="K108"/>
  <c r="F22" i="13"/>
  <c r="D22"/>
  <c r="D23" s="1"/>
  <c r="C33" i="23"/>
  <c r="C32"/>
  <c r="J23" s="1"/>
  <c r="C28"/>
  <c r="H31" s="1"/>
  <c r="B28"/>
  <c r="C27"/>
  <c r="C26"/>
  <c r="H30"/>
  <c r="H32" s="1"/>
  <c r="I18" i="13"/>
  <c r="E34" i="23"/>
  <c r="D34"/>
  <c r="F23" i="4"/>
  <c r="D23"/>
  <c r="H46" i="14"/>
  <c r="D53" i="11" s="1"/>
  <c r="H138" i="12"/>
  <c r="F12" i="4"/>
  <c r="F14" s="1"/>
  <c r="F20" s="1"/>
  <c r="J86" i="14"/>
  <c r="J52"/>
  <c r="F55" i="11" s="1"/>
  <c r="I52" i="14"/>
  <c r="I58" s="1"/>
  <c r="H52"/>
  <c r="D55" i="11" s="1"/>
  <c r="D85"/>
  <c r="G18" i="15"/>
  <c r="F18"/>
  <c r="H95" i="14"/>
  <c r="D73" i="11" s="1"/>
  <c r="H86" i="14"/>
  <c r="D71" i="11" s="1"/>
  <c r="H70" i="14"/>
  <c r="H67"/>
  <c r="F41" i="11"/>
  <c r="I21" i="13"/>
  <c r="I20"/>
  <c r="I22"/>
  <c r="I19"/>
  <c r="F40" i="11"/>
  <c r="I13" i="13"/>
  <c r="I9"/>
  <c r="I10"/>
  <c r="I11"/>
  <c r="I12"/>
  <c r="I14"/>
  <c r="H113" i="12"/>
  <c r="D10" i="11" s="1"/>
  <c r="K15" i="22"/>
  <c r="K22" s="1"/>
  <c r="H22"/>
  <c r="H32" s="1"/>
  <c r="H58"/>
  <c r="K56"/>
  <c r="M56" s="1"/>
  <c r="K55"/>
  <c r="M55" s="1"/>
  <c r="K54"/>
  <c r="M54" s="1"/>
  <c r="K53"/>
  <c r="K43"/>
  <c r="M43" s="1"/>
  <c r="K42"/>
  <c r="M42" s="1"/>
  <c r="K41"/>
  <c r="K45" s="1"/>
  <c r="K30"/>
  <c r="M30" s="1"/>
  <c r="K29"/>
  <c r="M29" s="1"/>
  <c r="K28"/>
  <c r="K27"/>
  <c r="K26"/>
  <c r="K25"/>
  <c r="K24"/>
  <c r="K23"/>
  <c r="K21"/>
  <c r="M21" s="1"/>
  <c r="K20"/>
  <c r="K19"/>
  <c r="M19" s="1"/>
  <c r="K18"/>
  <c r="M18" s="1"/>
  <c r="K17"/>
  <c r="D45" i="11"/>
  <c r="H38" i="14"/>
  <c r="L38" s="1"/>
  <c r="D32" i="11"/>
  <c r="D49"/>
  <c r="F32"/>
  <c r="F42"/>
  <c r="F45"/>
  <c r="F49"/>
  <c r="F12"/>
  <c r="D104"/>
  <c r="E10" i="19"/>
  <c r="E11" s="1"/>
  <c r="D15"/>
  <c r="F10"/>
  <c r="F9"/>
  <c r="I9" s="1"/>
  <c r="F15"/>
  <c r="F16"/>
  <c r="F17"/>
  <c r="F18"/>
  <c r="F19"/>
  <c r="F20"/>
  <c r="F21"/>
  <c r="F12"/>
  <c r="F11"/>
  <c r="F22"/>
  <c r="H20"/>
  <c r="H19"/>
  <c r="H18"/>
  <c r="H17"/>
  <c r="H16"/>
  <c r="H15"/>
  <c r="F14"/>
  <c r="H14"/>
  <c r="F13"/>
  <c r="H13"/>
  <c r="H12"/>
  <c r="H11"/>
  <c r="H10"/>
  <c r="H9"/>
  <c r="J9" s="1"/>
  <c r="K16"/>
  <c r="H86" i="16"/>
  <c r="J76"/>
  <c r="J67"/>
  <c r="J57"/>
  <c r="J65" s="1"/>
  <c r="C18" i="15"/>
  <c r="B18"/>
  <c r="J133" i="14"/>
  <c r="M133" s="1"/>
  <c r="J95"/>
  <c r="J70"/>
  <c r="J67"/>
  <c r="E100" i="25" s="1"/>
  <c r="I25" i="13"/>
  <c r="J17"/>
  <c r="J173" i="12"/>
  <c r="L173" s="1"/>
  <c r="H173"/>
  <c r="K173" s="1"/>
  <c r="E16" i="25"/>
  <c r="E14" s="1"/>
  <c r="J106" i="12"/>
  <c r="J113" s="1"/>
  <c r="C15" i="13"/>
  <c r="D15"/>
  <c r="D26" s="1"/>
  <c r="E15"/>
  <c r="F15"/>
  <c r="G15"/>
  <c r="H15"/>
  <c r="C23"/>
  <c r="C26" s="1"/>
  <c r="E23"/>
  <c r="F23"/>
  <c r="G23"/>
  <c r="H23"/>
  <c r="C25"/>
  <c r="G25"/>
  <c r="H25"/>
  <c r="I31"/>
  <c r="I32"/>
  <c r="I33"/>
  <c r="I34"/>
  <c r="I35"/>
  <c r="I36"/>
  <c r="C37"/>
  <c r="D37"/>
  <c r="E37"/>
  <c r="F37"/>
  <c r="G37"/>
  <c r="H37"/>
  <c r="I39"/>
  <c r="I40"/>
  <c r="I41"/>
  <c r="I42"/>
  <c r="I43"/>
  <c r="I44"/>
  <c r="C45"/>
  <c r="D45"/>
  <c r="E45"/>
  <c r="F45"/>
  <c r="G45"/>
  <c r="H45"/>
  <c r="H48" s="1"/>
  <c r="C47"/>
  <c r="D47"/>
  <c r="E47"/>
  <c r="F47"/>
  <c r="G47"/>
  <c r="H47"/>
  <c r="I47"/>
  <c r="D48"/>
  <c r="G48"/>
  <c r="J9" i="14"/>
  <c r="F10"/>
  <c r="F18" s="1"/>
  <c r="H10"/>
  <c r="J11"/>
  <c r="J12"/>
  <c r="J13"/>
  <c r="J14"/>
  <c r="H15"/>
  <c r="J15" s="1"/>
  <c r="J16"/>
  <c r="J17"/>
  <c r="J19"/>
  <c r="J20"/>
  <c r="F21"/>
  <c r="H21"/>
  <c r="J22"/>
  <c r="J23"/>
  <c r="F24"/>
  <c r="F27" s="1"/>
  <c r="H24"/>
  <c r="H27" s="1"/>
  <c r="J25"/>
  <c r="J26"/>
  <c r="J28"/>
  <c r="F29"/>
  <c r="H29"/>
  <c r="J38"/>
  <c r="H127"/>
  <c r="J127"/>
  <c r="K10" i="15"/>
  <c r="K11"/>
  <c r="K12"/>
  <c r="K13"/>
  <c r="K14"/>
  <c r="K15"/>
  <c r="K16"/>
  <c r="K17"/>
  <c r="D18"/>
  <c r="D19" s="1"/>
  <c r="D27" s="1"/>
  <c r="E18"/>
  <c r="H18"/>
  <c r="H19" s="1"/>
  <c r="H27" s="1"/>
  <c r="J18"/>
  <c r="K20"/>
  <c r="K22"/>
  <c r="K23"/>
  <c r="K25"/>
  <c r="K26"/>
  <c r="J27"/>
  <c r="H12" i="16"/>
  <c r="J12"/>
  <c r="H22"/>
  <c r="H40"/>
  <c r="H39" s="1"/>
  <c r="J39"/>
  <c r="J108"/>
  <c r="F104" i="11"/>
  <c r="I37" i="13"/>
  <c r="M41" i="22"/>
  <c r="M20"/>
  <c r="N108" i="16"/>
  <c r="Q141" i="14" l="1"/>
  <c r="F39" i="11"/>
  <c r="D20"/>
  <c r="H151" i="12"/>
  <c r="H60" i="22"/>
  <c r="F26" i="13"/>
  <c r="K18" i="15"/>
  <c r="F38" i="11"/>
  <c r="D100" i="25"/>
  <c r="C100" s="1"/>
  <c r="D58" i="11"/>
  <c r="L67" i="14" s="1"/>
  <c r="M103" i="16"/>
  <c r="D98" i="25"/>
  <c r="C98" s="1"/>
  <c r="E97"/>
  <c r="J75" i="14"/>
  <c r="F68" i="11" s="1"/>
  <c r="M75" i="14" s="1"/>
  <c r="E99" i="25"/>
  <c r="H75" i="14"/>
  <c r="D68" i="11" s="1"/>
  <c r="I11" i="19"/>
  <c r="J11"/>
  <c r="E12"/>
  <c r="J25" i="13"/>
  <c r="C19" i="15"/>
  <c r="C27" s="1"/>
  <c r="D93" i="11" s="1"/>
  <c r="F93"/>
  <c r="G19" i="15"/>
  <c r="G27" s="1"/>
  <c r="F99" i="11"/>
  <c r="E48" i="13"/>
  <c r="C48"/>
  <c r="G26"/>
  <c r="J8"/>
  <c r="B19" i="15"/>
  <c r="F92" i="11"/>
  <c r="I10" i="19"/>
  <c r="I15" i="13"/>
  <c r="D40" i="11" s="1"/>
  <c r="F19" i="15"/>
  <c r="F27" s="1"/>
  <c r="F98" i="11"/>
  <c r="I19" i="15"/>
  <c r="F101" i="11"/>
  <c r="M17" i="22"/>
  <c r="D9" i="11"/>
  <c r="K113" i="12" s="1"/>
  <c r="F52" i="11"/>
  <c r="D52"/>
  <c r="H102" i="14"/>
  <c r="H121" s="1"/>
  <c r="L86"/>
  <c r="L95"/>
  <c r="N9" i="28"/>
  <c r="F71" i="11"/>
  <c r="M86" i="14" s="1"/>
  <c r="F58" i="11"/>
  <c r="F57" s="1"/>
  <c r="F73"/>
  <c r="M95" i="14" s="1"/>
  <c r="F23" i="11"/>
  <c r="E31" i="25" s="1"/>
  <c r="C31" s="1"/>
  <c r="F10" i="11"/>
  <c r="F62" i="22" s="1"/>
  <c r="D18" i="25"/>
  <c r="D80" i="11"/>
  <c r="H58" i="14"/>
  <c r="C37" i="25"/>
  <c r="J58" i="14"/>
  <c r="C36" i="25"/>
  <c r="D38"/>
  <c r="C38" s="1"/>
  <c r="C23" i="23"/>
  <c r="C29"/>
  <c r="C28" i="15"/>
  <c r="H26" i="13"/>
  <c r="J10" i="19"/>
  <c r="E19" i="15"/>
  <c r="E27" s="1"/>
  <c r="E26" i="13"/>
  <c r="I23"/>
  <c r="D41" i="11" s="1"/>
  <c r="I45" i="13"/>
  <c r="I48" s="1"/>
  <c r="F48"/>
  <c r="K58" i="22"/>
  <c r="H66"/>
  <c r="F24" i="4"/>
  <c r="F27" s="1"/>
  <c r="J24" i="14"/>
  <c r="J21"/>
  <c r="J29"/>
  <c r="J27"/>
  <c r="J10"/>
  <c r="H18"/>
  <c r="H30" s="1"/>
  <c r="D25" i="11"/>
  <c r="K19" i="15"/>
  <c r="B27"/>
  <c r="D92" i="11" s="1"/>
  <c r="F30" i="14"/>
  <c r="M45" i="22"/>
  <c r="D20" i="4"/>
  <c r="D24" s="1"/>
  <c r="D22" i="23"/>
  <c r="G45" s="1"/>
  <c r="D28"/>
  <c r="K32" i="22"/>
  <c r="L133" i="14"/>
  <c r="D69" i="11" l="1"/>
  <c r="F42" i="23"/>
  <c r="F43"/>
  <c r="D57" i="11"/>
  <c r="D76"/>
  <c r="F31"/>
  <c r="C28" i="25"/>
  <c r="D22" i="11"/>
  <c r="K164" i="12"/>
  <c r="D34" i="25"/>
  <c r="F22" i="11"/>
  <c r="E28" i="25"/>
  <c r="D70" i="11"/>
  <c r="D35" i="25"/>
  <c r="C35" s="1"/>
  <c r="D40"/>
  <c r="C40" s="1"/>
  <c r="L113" i="12"/>
  <c r="F91" i="11"/>
  <c r="F90" s="1"/>
  <c r="D16" i="25"/>
  <c r="D14" s="1"/>
  <c r="D98" i="11"/>
  <c r="F28" i="15" s="1"/>
  <c r="I26" i="13"/>
  <c r="C18" i="25"/>
  <c r="D15" i="11"/>
  <c r="K119" i="12" s="1"/>
  <c r="J15" i="13"/>
  <c r="D99" i="11"/>
  <c r="G28" i="15" s="1"/>
  <c r="J12" i="19"/>
  <c r="E13"/>
  <c r="I12"/>
  <c r="L119" i="12"/>
  <c r="J30" i="14"/>
  <c r="M67"/>
  <c r="F67" i="11"/>
  <c r="F66" s="1"/>
  <c r="L164" i="12"/>
  <c r="M62" i="22"/>
  <c r="F9" i="11"/>
  <c r="F15"/>
  <c r="C31" i="23"/>
  <c r="C35" s="1"/>
  <c r="G46"/>
  <c r="I30"/>
  <c r="I31"/>
  <c r="F46"/>
  <c r="B28" i="15"/>
  <c r="H46" i="23"/>
  <c r="J18" i="14"/>
  <c r="L75"/>
  <c r="K21" i="15"/>
  <c r="D27" i="4"/>
  <c r="J23" i="13"/>
  <c r="K60" i="22"/>
  <c r="C16" i="25" l="1"/>
  <c r="D67" i="11"/>
  <c r="C34" i="25"/>
  <c r="D33"/>
  <c r="C14"/>
  <c r="M24" i="22"/>
  <c r="D97" i="25"/>
  <c r="C97" s="1"/>
  <c r="C99"/>
  <c r="F99" s="1"/>
  <c r="C33"/>
  <c r="F107" i="11"/>
  <c r="D39"/>
  <c r="J26" i="13" s="1"/>
  <c r="K151" i="12"/>
  <c r="J13" i="19"/>
  <c r="I13"/>
  <c r="E14"/>
  <c r="D66" i="11"/>
  <c r="F8"/>
  <c r="I32" i="23"/>
  <c r="J22" s="1"/>
  <c r="D8" i="11"/>
  <c r="K66" i="22"/>
  <c r="D38" i="11" l="1"/>
  <c r="D31" s="1"/>
  <c r="D62" s="1"/>
  <c r="H141" i="16"/>
  <c r="H142"/>
  <c r="I14" i="19"/>
  <c r="J14"/>
  <c r="E15"/>
  <c r="F62" i="11"/>
  <c r="H134" i="16" l="1"/>
  <c r="H135" s="1"/>
  <c r="H137"/>
  <c r="H138" s="1"/>
  <c r="F108" i="11"/>
  <c r="E16" i="19"/>
  <c r="J15"/>
  <c r="I15"/>
  <c r="F58" i="22" l="1"/>
  <c r="M53"/>
  <c r="E17" i="19"/>
  <c r="J16"/>
  <c r="I16"/>
  <c r="M58" i="22" l="1"/>
  <c r="E18" i="19"/>
  <c r="J17"/>
  <c r="I17"/>
  <c r="I18" l="1"/>
  <c r="E19"/>
  <c r="J18"/>
  <c r="E20" l="1"/>
  <c r="I19"/>
  <c r="J19"/>
  <c r="E21" l="1"/>
  <c r="J20"/>
  <c r="I20"/>
  <c r="I21" l="1"/>
  <c r="J21"/>
  <c r="E22"/>
  <c r="I22" l="1"/>
  <c r="J22"/>
  <c r="H76" i="16" l="1"/>
  <c r="B26" i="23" l="1"/>
  <c r="D26" s="1"/>
  <c r="F41" s="1"/>
  <c r="G43" s="1"/>
  <c r="H27" l="1"/>
  <c r="H43" l="1"/>
  <c r="E26"/>
  <c r="H65" i="16" l="1"/>
  <c r="B20" i="23" l="1"/>
  <c r="D20" l="1"/>
  <c r="F39" s="1"/>
  <c r="E20" l="1"/>
  <c r="G41"/>
  <c r="H21"/>
  <c r="B27" l="1"/>
  <c r="D27" s="1"/>
  <c r="F40" s="1"/>
  <c r="F27" l="1"/>
  <c r="K22"/>
  <c r="E27"/>
  <c r="H108" i="16"/>
  <c r="M105"/>
  <c r="M108" s="1"/>
  <c r="H71"/>
  <c r="B21" i="23"/>
  <c r="D21" l="1"/>
  <c r="H26"/>
  <c r="H28" s="1"/>
  <c r="B23"/>
  <c r="G39" l="1"/>
  <c r="F45"/>
  <c r="F20"/>
  <c r="H39"/>
  <c r="H67" i="16"/>
  <c r="C14" i="4"/>
  <c r="C20" s="1"/>
  <c r="C24" s="1"/>
  <c r="C27" s="1"/>
  <c r="B25" i="23"/>
  <c r="E21"/>
  <c r="D23"/>
  <c r="H19"/>
  <c r="I34"/>
  <c r="I36" s="1"/>
  <c r="J21"/>
  <c r="J20" s="1"/>
  <c r="D25" l="1"/>
  <c r="F44" s="1"/>
  <c r="F47" s="1"/>
  <c r="B29"/>
  <c r="B31" s="1"/>
  <c r="B35" s="1"/>
  <c r="E23"/>
  <c r="F37" l="1"/>
  <c r="D35"/>
  <c r="E35" s="1"/>
  <c r="H41"/>
  <c r="E25"/>
  <c r="H22"/>
  <c r="H23" s="1"/>
  <c r="K21" s="1"/>
  <c r="K20" s="1"/>
  <c r="I20" s="1"/>
  <c r="D29"/>
  <c r="H45" l="1"/>
  <c r="G40"/>
  <c r="G47" s="1"/>
  <c r="E29"/>
  <c r="D31"/>
  <c r="E31" s="1"/>
  <c r="F48" l="1"/>
  <c r="M23" i="22" l="1"/>
  <c r="M27" l="1"/>
  <c r="M28"/>
  <c r="M25" l="1"/>
  <c r="M26" l="1"/>
  <c r="G12" i="4" l="1"/>
  <c r="G14" s="1"/>
  <c r="G20" s="1"/>
  <c r="G24" s="1"/>
  <c r="G27" s="1"/>
  <c r="G28" s="1"/>
  <c r="E12"/>
  <c r="E14" s="1"/>
  <c r="E20" s="1"/>
  <c r="E24" s="1"/>
  <c r="E27" s="1"/>
  <c r="K24" i="15" l="1"/>
  <c r="I27"/>
  <c r="G108" i="11" l="1"/>
  <c r="K27" i="15"/>
  <c r="D101" i="11"/>
  <c r="D91" s="1"/>
  <c r="D90" s="1"/>
  <c r="D107" s="1"/>
  <c r="G3" l="1"/>
  <c r="D108"/>
  <c r="G109" s="1"/>
  <c r="I28" i="15"/>
  <c r="M15" i="22" l="1"/>
  <c r="F22"/>
  <c r="M22" l="1"/>
  <c r="F32"/>
  <c r="F60" l="1"/>
  <c r="M32"/>
  <c r="F66" l="1"/>
  <c r="M60"/>
  <c r="F67" l="1"/>
  <c r="M66"/>
</calcChain>
</file>

<file path=xl/comments1.xml><?xml version="1.0" encoding="utf-8"?>
<comments xmlns="http://schemas.openxmlformats.org/spreadsheetml/2006/main">
  <authors>
    <author>ThhQQQ</author>
  </authors>
  <commentList>
    <comment ref="J5" authorId="0">
      <text>
        <r>
          <rPr>
            <b/>
            <sz val="8"/>
            <color indexed="81"/>
            <rFont val="Tahoma"/>
            <family val="2"/>
          </rPr>
          <t>ThhQQQ: Chỉ tiêu nào phát sáng màu đỏ có nghĩa chỉ tiêu LCTT đó bạn đang đặt sai dấu (số năm trước hoặc năm nay) bạn cần kiểm tra lại lần nữa cho chắc chắn.</t>
        </r>
        <r>
          <rPr>
            <sz val="8"/>
            <color indexed="81"/>
            <rFont val="Tahoma"/>
            <family val="2"/>
          </rPr>
          <t xml:space="preserve">
</t>
        </r>
      </text>
    </comment>
  </commentList>
</comments>
</file>

<file path=xl/sharedStrings.xml><?xml version="1.0" encoding="utf-8"?>
<sst xmlns="http://schemas.openxmlformats.org/spreadsheetml/2006/main" count="1494" uniqueCount="1001">
  <si>
    <t>4.</t>
  </si>
  <si>
    <t>5.</t>
  </si>
  <si>
    <t>6.</t>
  </si>
  <si>
    <t>8.</t>
  </si>
  <si>
    <t>9.</t>
  </si>
  <si>
    <t>10.2</t>
  </si>
  <si>
    <t>11.</t>
  </si>
  <si>
    <t>12.</t>
  </si>
  <si>
    <t xml:space="preserve"> - </t>
  </si>
  <si>
    <t>25.</t>
  </si>
  <si>
    <t>13.</t>
  </si>
  <si>
    <t>14.</t>
  </si>
  <si>
    <t>V.</t>
  </si>
  <si>
    <t>CÔNG TY CỔ PHẦN SÔNG ĐÀ 19</t>
  </si>
  <si>
    <t>BẢNG TÍNH LÃI VAY PHẢI TRẢ NGÂN HÀNG CÔNG THƯƠNG</t>
  </si>
  <si>
    <t>Ngày tháng</t>
  </si>
  <si>
    <t>Nội dung</t>
  </si>
  <si>
    <t>Phát sinh tăng</t>
  </si>
  <si>
    <t>Phát sinh giảm</t>
  </si>
  <si>
    <t>Số dư tính lãi</t>
  </si>
  <si>
    <t>Ngày tính lãi</t>
  </si>
  <si>
    <t>Lãi suất</t>
  </si>
  <si>
    <t>Tiền lãi phải trả</t>
  </si>
  <si>
    <t>Tiền lãi đã trả</t>
  </si>
  <si>
    <t>Lãi suất trong hạn</t>
  </si>
  <si>
    <t>Lãi trong hạn</t>
  </si>
  <si>
    <t>Lãi quá hạn</t>
  </si>
  <si>
    <t>Tiền lãi còn phải trả</t>
  </si>
  <si>
    <t>Từ ngày 01/01/2012 đến ngày 30/6/2012</t>
  </si>
  <si>
    <t>Số dư vay đầu kỳ</t>
  </si>
  <si>
    <t>I. Vay ngắn hạn</t>
  </si>
  <si>
    <t>Chuyển trả tiền nợ gốc</t>
  </si>
  <si>
    <t>Vay ngắn hạn chuyển cho Nguyễn Hữu Hồng</t>
  </si>
  <si>
    <t>Chuyển trả tiền lãi</t>
  </si>
  <si>
    <t>Điều chỉnh lãi suất</t>
  </si>
  <si>
    <t>Lãi suất phạt quá hạn</t>
  </si>
  <si>
    <t>Cơ cấu lại nợ</t>
  </si>
  <si>
    <t>7.</t>
  </si>
  <si>
    <t>K.tra</t>
  </si>
  <si>
    <t>15.</t>
  </si>
  <si>
    <t>a.</t>
  </si>
  <si>
    <t>b.</t>
  </si>
  <si>
    <t>16.</t>
  </si>
  <si>
    <t>17.</t>
  </si>
  <si>
    <t>18.</t>
  </si>
  <si>
    <t>19.</t>
  </si>
  <si>
    <t>20.</t>
  </si>
  <si>
    <t xml:space="preserve">Fax: </t>
  </si>
  <si>
    <t xml:space="preserve"> 043.7876375</t>
  </si>
  <si>
    <t>c.</t>
  </si>
  <si>
    <t>CÔNG TY CP SÔNG ĐÀ 19</t>
  </si>
  <si>
    <t>Nguyên giá</t>
  </si>
  <si>
    <t>Cộng</t>
  </si>
  <si>
    <t>Tài sản</t>
  </si>
  <si>
    <t>Tổng cộng</t>
  </si>
  <si>
    <t>BÁO CÁO LƯU CHUYỂN TIỀN TỆ TỔNG HỢP</t>
  </si>
  <si>
    <t>Check</t>
  </si>
  <si>
    <t>BÁO CÁO LƯU CHUYỂN TIỀN TỆ</t>
  </si>
  <si>
    <t>(Theo phương pháp gián tiếp)</t>
  </si>
  <si>
    <t>Chỉ tiêu</t>
  </si>
  <si>
    <t xml:space="preserve">Mã 
số </t>
  </si>
  <si>
    <t>Thuyết minh</t>
  </si>
  <si>
    <t>Lũy kế từ đầu năm đến cuối quý này</t>
  </si>
  <si>
    <t>Năm nay
 trước điều chỉnh</t>
  </si>
  <si>
    <t>Điều chỉnh</t>
  </si>
  <si>
    <t>Lưu chuyển tiền từ hoạt động kinh doanh</t>
  </si>
  <si>
    <t>Lợi nhuận trước thuế</t>
  </si>
  <si>
    <t>Điều chỉnh cho các khoản:</t>
  </si>
  <si>
    <t>Khấu hao tài sản cố định</t>
  </si>
  <si>
    <t>Các khoản dự phòng</t>
  </si>
  <si>
    <t>03</t>
  </si>
  <si>
    <t>Lãi, lỗ chênh lệch tỷ giá hối đoái chưa thực hiện</t>
  </si>
  <si>
    <t>04</t>
  </si>
  <si>
    <t>Lãi, lỗ từ hoạt động đầu tư</t>
  </si>
  <si>
    <t>05</t>
  </si>
  <si>
    <t>Chi phí lãi vay</t>
  </si>
  <si>
    <t>06</t>
  </si>
  <si>
    <t>trước thay đổi vốn lưu động</t>
  </si>
  <si>
    <t>08</t>
  </si>
  <si>
    <t>Tăng, giảm các khoản phải thu</t>
  </si>
  <si>
    <t>09</t>
  </si>
  <si>
    <t>Tăng, giảm hàng tồn kho</t>
  </si>
  <si>
    <t xml:space="preserve">Tăng, giảm các khoản phải trả </t>
  </si>
  <si>
    <t>Tăng, giảm chi phí trả trước</t>
  </si>
  <si>
    <t>12</t>
  </si>
  <si>
    <t>Tiền lãi vay đã trả</t>
  </si>
  <si>
    <t>13</t>
  </si>
  <si>
    <t>Thuế thu nhập doanh nghiệp đã nộp</t>
  </si>
  <si>
    <t>14</t>
  </si>
  <si>
    <t>Tiền thu khác từ hoạt động kinh doanh</t>
  </si>
  <si>
    <t>15</t>
  </si>
  <si>
    <t>Tiền chi khác cho hoạt động kinh doanh</t>
  </si>
  <si>
    <t>16</t>
  </si>
  <si>
    <t>Lưu chuyển tiền thuần từ hoạt động kinh doanh</t>
  </si>
  <si>
    <t>Lưu chuyển tiền từ hoạt động đầu tư</t>
  </si>
  <si>
    <t>Tiền chi để mua sắm, xây dựng tài sản cố định và</t>
  </si>
  <si>
    <t>Tiền thu từ thanh lý, nhượng bán tài sản cố định và</t>
  </si>
  <si>
    <t>Tiền chi cho vay, mua các công cụ nợ của</t>
  </si>
  <si>
    <t>Tiền thu hồi cho vay, bán lại các công cụ nợ của</t>
  </si>
  <si>
    <t>Tiền chi đầu tư, góp vốn vào đơn vị khác</t>
  </si>
  <si>
    <t>Tiền thu hồi đầu tư, góp vốn vào đơn vị khác</t>
  </si>
  <si>
    <t>26</t>
  </si>
  <si>
    <t>Tiền thu lãi cho vay, cổ tức và lợi nhuận được chia</t>
  </si>
  <si>
    <t>27</t>
  </si>
  <si>
    <t>Lưu chuyển tiền thuần từ hoạt động đầu tư</t>
  </si>
  <si>
    <t>Lưu chuyển tiền từ hoạt động tài chính</t>
  </si>
  <si>
    <t>Tiền thu từ phát hành cổ phiếu, nhận góp vốn của</t>
  </si>
  <si>
    <t>Tiền chi trả góp vốn cho các chủ sở hữu, mua lại</t>
  </si>
  <si>
    <t>Tiền vay ngắn hạn, dài hạn nhận được</t>
  </si>
  <si>
    <t>33</t>
  </si>
  <si>
    <t>Tiền chi trả nợ gốc vay</t>
  </si>
  <si>
    <t>34</t>
  </si>
  <si>
    <t>Tiền chi trả nợ thuê tài chính</t>
  </si>
  <si>
    <t>35</t>
  </si>
  <si>
    <t>Cổ tức, lợi nhuận đã trả cho chủ sở hữu</t>
  </si>
  <si>
    <t>36</t>
  </si>
  <si>
    <t>Lưu chuyển tiền thuần từ hoạt động tài chính</t>
  </si>
  <si>
    <t>Lưu chuyển tiền thuần trong năm</t>
  </si>
  <si>
    <t>Tiền và tương đương tiền đầu năm</t>
  </si>
  <si>
    <t>V.1</t>
  </si>
  <si>
    <t>Ảnh hưởng của thay đổi tỷ giá hối đoái quy đổi ngoại tệ</t>
  </si>
  <si>
    <t>61</t>
  </si>
  <si>
    <t>Tiền và tương đương tiền cuối năm</t>
  </si>
  <si>
    <r>
      <t>Báo cáo lưu chuyển tiền tệ tổng hợp</t>
    </r>
    <r>
      <rPr>
        <sz val="10.5"/>
        <rFont val="Times New Roman"/>
        <family val="1"/>
      </rPr>
      <t xml:space="preserve"> (tiếp theo)</t>
    </r>
  </si>
  <si>
    <t>23.</t>
  </si>
  <si>
    <t>24.</t>
  </si>
  <si>
    <t>26.</t>
  </si>
  <si>
    <t>27.</t>
  </si>
  <si>
    <t>29.</t>
  </si>
  <si>
    <t>VII.</t>
  </si>
  <si>
    <t>1.1</t>
  </si>
  <si>
    <t>1.2</t>
  </si>
  <si>
    <t>minh</t>
  </si>
  <si>
    <t>V.10</t>
  </si>
  <si>
    <t>V.11</t>
  </si>
  <si>
    <t>V.12</t>
  </si>
  <si>
    <t>V.13</t>
  </si>
  <si>
    <t>V.14</t>
  </si>
  <si>
    <t>V.15</t>
  </si>
  <si>
    <t>Tổng cộng tài sản</t>
  </si>
  <si>
    <t>250</t>
  </si>
  <si>
    <t>Nguồn vốn</t>
  </si>
  <si>
    <t>V.16</t>
  </si>
  <si>
    <t>V.17</t>
  </si>
  <si>
    <t>V.18</t>
  </si>
  <si>
    <t>V.19</t>
  </si>
  <si>
    <t>____________________</t>
  </si>
  <si>
    <t>___________________</t>
  </si>
  <si>
    <t>Tổng cộng nguồn vốn</t>
  </si>
  <si>
    <t>430</t>
  </si>
  <si>
    <t xml:space="preserve">                    LẬP BIỂU                                                KẾ TOÁN TRƯỞNG                                             TỔNG GIÁM ĐỐC</t>
  </si>
  <si>
    <t>a</t>
  </si>
  <si>
    <t>(3) = (1)-(2)</t>
  </si>
  <si>
    <t>(4) =(3)/(2)</t>
  </si>
  <si>
    <t>Trần Trung Khìn</t>
  </si>
  <si>
    <t>01</t>
  </si>
  <si>
    <t>02</t>
  </si>
  <si>
    <t>10</t>
  </si>
  <si>
    <t>11</t>
  </si>
  <si>
    <t>20</t>
  </si>
  <si>
    <t>21</t>
  </si>
  <si>
    <t>22</t>
  </si>
  <si>
    <t>23</t>
  </si>
  <si>
    <t>24</t>
  </si>
  <si>
    <t>25</t>
  </si>
  <si>
    <t>30</t>
  </si>
  <si>
    <t>31</t>
  </si>
  <si>
    <t>32</t>
  </si>
  <si>
    <t>40</t>
  </si>
  <si>
    <t>50</t>
  </si>
  <si>
    <t>51</t>
  </si>
  <si>
    <t>52</t>
  </si>
  <si>
    <t>60</t>
  </si>
  <si>
    <t>70</t>
  </si>
  <si>
    <t>I.</t>
  </si>
  <si>
    <t>1.</t>
  </si>
  <si>
    <t>2.</t>
  </si>
  <si>
    <t>3.</t>
  </si>
  <si>
    <t>-</t>
  </si>
  <si>
    <t>II.</t>
  </si>
  <si>
    <t>III.</t>
  </si>
  <si>
    <t>IV.</t>
  </si>
  <si>
    <t>*</t>
  </si>
  <si>
    <t xml:space="preserve"> -</t>
  </si>
  <si>
    <t>Kế toán trưởng</t>
  </si>
  <si>
    <t>1. Doanh thu thuần về bán hàng và cung cấp dịch vụ</t>
  </si>
  <si>
    <t>2. Doanh thu hoạt động tài chính</t>
  </si>
  <si>
    <t>3.Thu nhập khác</t>
  </si>
  <si>
    <t>Tổng cộng doanh thu, thu nhập</t>
  </si>
  <si>
    <t>II. Chi phí</t>
  </si>
  <si>
    <t>1.Giá vốn hàng bán</t>
  </si>
  <si>
    <t>3. Chi phí quản lý doanh nghiệp</t>
  </si>
  <si>
    <t>4. Chi phí khác</t>
  </si>
  <si>
    <t>Tổng cộng chi phí</t>
  </si>
  <si>
    <t>Hoàng Việt Thanh</t>
  </si>
  <si>
    <t>KẾ TOÁN TRƯỞNG</t>
  </si>
  <si>
    <t>TỔNG GIÁM ĐỐC</t>
  </si>
  <si>
    <t>Thuyết minh Báo cáo tài chính</t>
  </si>
  <si>
    <t>Chi tiết vốn đầu tư của chủ sở hữu</t>
  </si>
  <si>
    <t xml:space="preserve"> Số cuối kỳ</t>
  </si>
  <si>
    <t xml:space="preserve"> Số đầu năm </t>
  </si>
  <si>
    <t>Vốn đầu tư của chủ sở hữu</t>
  </si>
  <si>
    <t>Cổ tức, lợi nhuận đã chia</t>
  </si>
  <si>
    <t>Cổ tức</t>
  </si>
  <si>
    <t>Cổ tức đã công bố sau ngày kết thúc kỳ kế toán năm:</t>
  </si>
  <si>
    <t>Cổ tức của cổ phiếu ưu đãi luỹ kế chưa được ghi nhận:</t>
  </si>
  <si>
    <t>Cổ phiếu</t>
  </si>
  <si>
    <t xml:space="preserve"> + Cổ phiếu phổ thông</t>
  </si>
  <si>
    <t xml:space="preserve"> + Cổ phiếu ưu đãi</t>
  </si>
  <si>
    <t>Lãi tiền vay vốn</t>
  </si>
  <si>
    <t>Lỗ do thanh lý các khoản đầu tư ngắn hạn, dài hạn</t>
  </si>
  <si>
    <t>Lỗ bán ngoại tệ</t>
  </si>
  <si>
    <t>Lỗ chênh lệch tỷ giá đã thực hiện</t>
  </si>
  <si>
    <t>Lỗ chênh lệch tỷ giá chưa thực hiện</t>
  </si>
  <si>
    <t>Dự phòng giảm giá các khoản đầu tư ngắn hạn, dài hạn</t>
  </si>
  <si>
    <t>Chi phí tài chính khác</t>
  </si>
  <si>
    <t>Chi phí thuế TNDN tính trên thu nhập chịu thuế năm hiện hành</t>
  </si>
  <si>
    <t>Điều chỉnh chi phí thuế TNDN của các năm trước vào chi phí thuế thu nhập hiện hành năm nay</t>
  </si>
  <si>
    <t>Tổng chi phí thuế thu nhập doanh nghiêp hiện hành</t>
  </si>
  <si>
    <t>Chi phí thuế TNDN hoãn lại phát sinh từ các khoản chênh lệch tạm thời phải chịu thuế</t>
  </si>
  <si>
    <t>Chi phí kinh doanh  theo yếu tố</t>
  </si>
  <si>
    <t>Chi phí nguyên liệu, vật liệu và CCDC</t>
  </si>
  <si>
    <t>Chi phí nhân công</t>
  </si>
  <si>
    <t>Chi phí khấu hao tài sản cố định</t>
  </si>
  <si>
    <t>Chi phí dịch vụ mua ngoài</t>
  </si>
  <si>
    <t>Chi phí bằng tiền khác</t>
  </si>
  <si>
    <t>Chi phí dự phòng</t>
  </si>
  <si>
    <t>Trong năm không có khoản tiền nào do doanh nghiệp nắm giữ mà không được sử dụng.</t>
  </si>
  <si>
    <t>Mua tài sản bằng cách nhận các khoản nợ liên quan trực tiếp hoặc thông qua nghiệp vụ thuê tài chính</t>
  </si>
  <si>
    <t>Mua doanh nghiệp thông qua phát hành cổ phiếu</t>
  </si>
  <si>
    <t>Chuyển nợ thành vốn chủ sở hữu</t>
  </si>
  <si>
    <t>Mua và thanh lý công ty con hoặc đơn vị kinh doanh khác trong kỳ báo cáo</t>
  </si>
  <si>
    <t>Tổng giá trị mua hoặc thanh lý</t>
  </si>
  <si>
    <t>Phần giá trị mua hoặc thanh lý được thanh toán bằng tiền và các khoản tương đương tiền</t>
  </si>
  <si>
    <t>Số tiền và các khoản tương đương tiền thực có trong công ty con hoặc đơn vị kinh doanh khác được mua hoặc thanh lý</t>
  </si>
  <si>
    <t>Phần giá trị tài sản và nợ phải trả không phải là tiền và các khoản tương đương tiền trong công ty con hoặc đưon vị kinh doanh khác được mua hoặc thanh lý trong kỳ</t>
  </si>
  <si>
    <t>Trình bày giá trị và lý do của các khoản tiền và tương đương tiền lớn don doanh nghiệp nắm giữ nhưng không được sử dụng do có sự hạn chế của pháp luật hoặc các ràng buộc khác mà doanh nghiệp phải thực hiện</t>
  </si>
  <si>
    <t>Bố trí cơ cấu tài sản và nguồn vốn</t>
  </si>
  <si>
    <t>Cuối kỳ</t>
  </si>
  <si>
    <t>Tài sản dài hạn/Tổng tài sản</t>
  </si>
  <si>
    <t>Tài sản ngắn hạn/Tổng tài sản</t>
  </si>
  <si>
    <t>Nợ phải trả/Tổng nguồn vốn</t>
  </si>
  <si>
    <t>Nguồn vốn chủ sở hữu/Tổng nguồn vốn</t>
  </si>
  <si>
    <t>Khả năng thanh toán</t>
  </si>
  <si>
    <t>Khả năng thanh toán tổng quát (lần)</t>
  </si>
  <si>
    <t>Khả năng thanh toán nhanh (lần)</t>
  </si>
  <si>
    <t>Vốn đầu tư chủ sở hữu</t>
  </si>
  <si>
    <t>Thặng dư vốn cổ phần</t>
  </si>
  <si>
    <t>Chênh lệch tỷ giá hối đoái</t>
  </si>
  <si>
    <t>Chênh lệch đánh giá lại tài sản</t>
  </si>
  <si>
    <t>Quỹ đầu tư phát triển</t>
  </si>
  <si>
    <t xml:space="preserve">Quỹ dự phòng tài chính </t>
  </si>
  <si>
    <t>Vốn khác thuộc vốn CSH</t>
  </si>
  <si>
    <t>LN sau thuế chưa phân phối</t>
  </si>
  <si>
    <t>Nguồn vốn đầu tư XDCB</t>
  </si>
  <si>
    <t>1. Số dư đầu năm trước</t>
  </si>
  <si>
    <t>* Tăng vốn trong năm trước</t>
  </si>
  <si>
    <t xml:space="preserve"> - Lãi trong năm trước</t>
  </si>
  <si>
    <t xml:space="preserve"> - Tăng khác</t>
  </si>
  <si>
    <t>* Giảm vốn trong năm trước</t>
  </si>
  <si>
    <t xml:space="preserve"> - Lỗ trong năm trước</t>
  </si>
  <si>
    <t xml:space="preserve"> - Giảm khác</t>
  </si>
  <si>
    <t xml:space="preserve">2. Số dư cuối năm trước </t>
  </si>
  <si>
    <t>3. Số dư đầu năm nay</t>
  </si>
  <si>
    <t>*Tăng vốn trong kỳ này</t>
  </si>
  <si>
    <t xml:space="preserve"> - Lãi trong kỳ</t>
  </si>
  <si>
    <t>* Giảm vốn trong kỳ này</t>
  </si>
  <si>
    <t xml:space="preserve"> - Lỗ trong kỳ</t>
  </si>
  <si>
    <t>4. Số dư cuối năm nay</t>
  </si>
  <si>
    <t>Quyền sử dụng đất</t>
  </si>
  <si>
    <t xml:space="preserve">Thương hiệu </t>
  </si>
  <si>
    <t>1. Số dư đầu năm</t>
  </si>
  <si>
    <t>2. Số tăng trong năm</t>
  </si>
  <si>
    <t xml:space="preserve"> - Mua trong năm</t>
  </si>
  <si>
    <t xml:space="preserve"> - Tạo ra từ nội bộ doanh nghiệp</t>
  </si>
  <si>
    <t xml:space="preserve"> - Tăng do hợp nhất kinh doanh</t>
  </si>
  <si>
    <t>3. Số giảm trong năm</t>
  </si>
  <si>
    <t xml:space="preserve"> - Thanh lý, nhượng bán</t>
  </si>
  <si>
    <t>4.  Số dư cuối năm</t>
  </si>
  <si>
    <t>Giá trị hao mòn luỹ kế</t>
  </si>
  <si>
    <t xml:space="preserve"> - Khấu hao trong năm</t>
  </si>
  <si>
    <t xml:space="preserve"> 4. Số dư cuối năm</t>
  </si>
  <si>
    <t>Giá trị còn lại</t>
  </si>
  <si>
    <t>1. Tại ngày đầu năm</t>
  </si>
  <si>
    <t>2. Tại ngày cuối năm</t>
  </si>
  <si>
    <t>Chi phí XDCB dở dang</t>
  </si>
  <si>
    <t>Số cuối kỳ</t>
  </si>
  <si>
    <t>Số đầu năm</t>
  </si>
  <si>
    <t xml:space="preserve">   Xây dựng cơ bản</t>
  </si>
  <si>
    <t xml:space="preserve">   Sửa chữa lớn TSCĐ</t>
  </si>
  <si>
    <t>Tăng, giảm bất động sản đầu tư: 0</t>
  </si>
  <si>
    <t>Công ty TNHH thuỷ điện Đăklây</t>
  </si>
  <si>
    <t>Công ty CP Sông Đà miền trung</t>
  </si>
  <si>
    <t>Đầu tư dài hạn khác</t>
  </si>
  <si>
    <t>Góp vốn vào Công ty CP Sông Đà Tây Nguyên</t>
  </si>
  <si>
    <t>Góp vốn vào cty CP thủy điện Đăkring</t>
  </si>
  <si>
    <t>Góp vốn vào Cty CP điện lực dầu khí Nhơn Trạch II</t>
  </si>
  <si>
    <t>Dự phòng giảm giá chứng khoán đầu tư dài hạn (*)</t>
  </si>
  <si>
    <t>Chi phí trả trước dài hạn</t>
  </si>
  <si>
    <t>Dụng cụ văn phòng</t>
  </si>
  <si>
    <t>Dụng cụ sản xuất</t>
  </si>
  <si>
    <t>Bảo hiểm công trình</t>
  </si>
  <si>
    <t>VP tại HH3</t>
  </si>
  <si>
    <t>Vay ngắn hạn</t>
  </si>
  <si>
    <t>Nợ dài hạn đến hạn trả</t>
  </si>
  <si>
    <t>Phải trả người bán</t>
  </si>
  <si>
    <t>Người mua trả tiền trước</t>
  </si>
  <si>
    <t>Thuế và các khoản phải nộp nhà nước</t>
  </si>
  <si>
    <t>Thuế GTGT</t>
  </si>
  <si>
    <t>Thuế thu nhập doanh nghiệp</t>
  </si>
  <si>
    <t>Thuế thu nhập cá nhân</t>
  </si>
  <si>
    <t>Chi phí phải trả</t>
  </si>
  <si>
    <t>Kinh phí công đoàn</t>
  </si>
  <si>
    <t>Các quỹ ủng hộ tự nguyện</t>
  </si>
  <si>
    <t>Châu Hà Nhân</t>
  </si>
  <si>
    <t>Bùi Nguyễn Toàn Vinh</t>
  </si>
  <si>
    <t>Lê Thanh Tùng</t>
  </si>
  <si>
    <t>Nguyễn Tấn Lộc</t>
  </si>
  <si>
    <t>Nguyễn Văn Yên</t>
  </si>
  <si>
    <t>Lê Anh Đức</t>
  </si>
  <si>
    <t>Vay dài hạn nội bộ</t>
  </si>
  <si>
    <t>Phải trả dài hạn nội bộ khác</t>
  </si>
  <si>
    <t>Vay dài hạn</t>
  </si>
  <si>
    <t>Nợ dài hạn</t>
  </si>
  <si>
    <t xml:space="preserve"> - Thuế thu nhập hoãn lại phải trả phát sinh từ các khoản chênh lệch tạm thời chịu thuế</t>
  </si>
  <si>
    <t xml:space="preserve"> - Khoản hoàn thuế thu nhập hoãn lại phải trả đã được ghi nhận từ các năm trước</t>
  </si>
  <si>
    <t xml:space="preserve"> - Thuế thu nhập hoãn lại phải trả</t>
  </si>
  <si>
    <t>Nhà cửa, vật kiến trúc</t>
  </si>
  <si>
    <t>Máy móc thiết bị</t>
  </si>
  <si>
    <t>PTVT - truyền dẫn</t>
  </si>
  <si>
    <t>Thiết bị quản lý</t>
  </si>
  <si>
    <t>Vườn cây lâu năm</t>
  </si>
  <si>
    <t>TSCĐ khác</t>
  </si>
  <si>
    <t>Khoản mục</t>
  </si>
  <si>
    <t>Nguyên giá tài sản cố định</t>
  </si>
  <si>
    <t>Số dư đầu năm</t>
  </si>
  <si>
    <t xml:space="preserve"> - XDCB hoàn thành</t>
  </si>
  <si>
    <t xml:space="preserve"> - Chuyển sang BĐS đầu tư</t>
  </si>
  <si>
    <t>Số dư cuối năm</t>
  </si>
  <si>
    <t>Số dư cuối kỳ</t>
  </si>
  <si>
    <t>Giá trị còn lại của TSCĐ</t>
  </si>
  <si>
    <t xml:space="preserve"> - Tại ngày đầu năm</t>
  </si>
  <si>
    <t xml:space="preserve"> - Tại ngày cuối năm</t>
  </si>
  <si>
    <t>9. Tăng, giảm tài sản cố định thuê tài chính</t>
  </si>
  <si>
    <t xml:space="preserve"> - Thuê tài chính trong năm</t>
  </si>
  <si>
    <t xml:space="preserve"> - Mua lại TSCĐ thuê tài chính</t>
  </si>
  <si>
    <t xml:space="preserve"> - Trả lại TSCĐ thuê tài chính</t>
  </si>
  <si>
    <t>THUYẾT MINH BÁO CÁO TÀI CHÍNH</t>
  </si>
  <si>
    <t>Vốn điều lệ của Công ty là:    50.000.000.000 đồng</t>
  </si>
  <si>
    <t>(Bằng chữ: Năm mươi tỷ đồng chẵn).</t>
  </si>
  <si>
    <t>Ngành nghề kinh doanh</t>
  </si>
  <si>
    <t>Nguyên tắc ghi nhận các khoản tiền và các khoản tương đương tiền</t>
  </si>
  <si>
    <t xml:space="preserve">Tài sản cố định của Công ty được hạch toán theo 03 chỉ tiêu: nguyên giá, hao mòn luỹ kế và giá trị còn lại. </t>
  </si>
  <si>
    <t xml:space="preserve">Nguyên giá của tài sản cố định được xác định là toàn bộ chi phí mà đơn vị đã bỏ ra để có được tài sản đó tính đến thời điểm đưa tài sản vào vị trí sẵn sàng sử dụng. </t>
  </si>
  <si>
    <t>Nguyên tắc trích lập các quỹ từ lợi nhuận sau thuế: Việc trích lập các quỹ từ lợi nhuận sau thuế được thực hiện theo điều lệ của Công ty và Nghị quyết Đại hội đồng Cổ đông của Công ty.</t>
  </si>
  <si>
    <t>Doanh thu bán hàng, cung cấp dịch vụ được ghi nhận khi đồng thời thỏa mãn các điều kiện sau:</t>
  </si>
  <si>
    <t>Phần lớn rủi ro và lợi ích gắn liền với quyền sở hữu sản phẩm hoặc hàng hóa đã được chuyển giao cho người mua;</t>
  </si>
  <si>
    <t>Công ty không còn nắm giữ quyền quản lý hàng hóa như người sở hữu hàng hóa hoặc quyền kiểm soát hàng hóa;</t>
  </si>
  <si>
    <t>Doanh thu được xác định tương đối chắc chắn;</t>
  </si>
  <si>
    <t>Công ty đã thu được hoặc sẽ thu được lợi ích kinh tế từ giao dịch bán hàng;</t>
  </si>
  <si>
    <t>Xác định được chi phí liên quan đến giao dịch bán hàng.</t>
  </si>
  <si>
    <t>Doanh thu xây lắp được xác định theo giá trị khối lượng thực hiện, được khách hàng xác nhận bằng nghiệm thu, quyết toán, đã phát hành hoá đơn GTGT, phù hợp với quy định tại Chuẩn mực kế toán số 15 – " Hợp đồng xây dựng".</t>
  </si>
  <si>
    <t>Doanh thu hoạt động tài chính: Doanh thu phát sinh từ tiền lãi, tiền tiền bán cổ phiếu đầu tư, cổ tức, lợi nhuận được chia và các khoản doanh thu hoạt động tài chính khác được ghi nhận khi thỏa mãn đồng thời hai điều kiện sau:</t>
  </si>
  <si>
    <t>Có khả năng thu được lợi ích kinh tế từ giao dịch đó;</t>
  </si>
  <si>
    <t>Doanh thu được xác định tương đối chắc chắn.</t>
  </si>
  <si>
    <t>Chi phí tài chính được ghi nhận toàn bộ trên Báo cáo kết quả hoạt động sản xuất kinh doanh là tổng chi phí tài chính không được vốn hoá phát sinh và không bù trừ với doanh thu hoạt động tài chính.</t>
  </si>
  <si>
    <t>Nguyên tắc và phương pháp ghi nhận chi phí thuế thu nhập doanh nghiệp hiện hành và chi phí thuế thu nhập doanh nghiệp hoãn lại</t>
  </si>
  <si>
    <t>Chi phí thuế thu nhập doanh nghiệp hiện hành được xác định trên cơ sở tổng thu nhập chịu thuế và thuế suất thuế thu nhập doanh nghiệp trong năm hiện hành.</t>
  </si>
  <si>
    <t>Tất cả các nghiệp vụ liên quan đến doanh thu, chi phí được hạch toán theo tỷ giá thực tế tại thời điểm phát sinh nghiệp vụ. Chênh lệch tỷ giá của các nghiệp vụ phát sinh trong kỳ được hạch toán như một khoản lãi (lỗ) về tỷ giá.</t>
  </si>
  <si>
    <t>Nguyên tắc ghi nhận: Các khoản phải thu khách hàng, khoản trả trước cho người bán, phải thu nội bộ, và các khoản phải thu khác tại thời điểm báo cáo, nếu:</t>
  </si>
  <si>
    <t>Có thời hạn thu hồi hoặc thanh toán dưới 1 năm (hoặc trong một chu kỳ sản xuất kinh doanh) được phân loại là Tài sản ngắn hạn.</t>
  </si>
  <si>
    <t>Có thời hạn thu hồi hoặc thanh toán trên 1 năm (hoặc trên một chu kỳ sản xuất kinh doanh) được phân loại là Tài sản dài hạn;</t>
  </si>
  <si>
    <t>Lập dự phòng phải thu khó đòi: Dự phòng nợ phải thu khó đòi thể hiện phần giá trị dự kiến bị tổn thất của các khoản nợ phải thu có khả năng không được khách hàng thanh toán đối với các khoản phải thu tại thời điểm lập Báo cáo tài chính năm.</t>
  </si>
  <si>
    <t>Các khoản phải trả người bán, phải trả nội bộ, phải trả khác, khoản vay tại thời điểm báo cáo, nếu:</t>
  </si>
  <si>
    <t>Có thời hạn thanh toán dưới 1 năm hoặc trong một chu kỳ sản xuất kinh doanh được phân loại là nợ ngắn hạn.</t>
  </si>
  <si>
    <t>Có thời hạn thanh toán trên 1 năm hoặc trên một chu kỳ sản xuất kinh doanh được phân loại là nợ dài hạn.</t>
  </si>
  <si>
    <t>Tài sản thiếu chờ xử lý được phân loại là nợ ngắn hạn.</t>
  </si>
  <si>
    <t>Thuế thu nhập hoãn lại được phân loại là nợ dài hạn.</t>
  </si>
  <si>
    <t>Tiền và các khoản tương đương tiền</t>
  </si>
  <si>
    <t>Ngân hàng Công thương Ngũ Hành Sơn</t>
  </si>
  <si>
    <t>Ngân hàng Đầu tư Hà Tây</t>
  </si>
  <si>
    <t>Phải thu khách hàng</t>
  </si>
  <si>
    <t>Trả trước cho người bán</t>
  </si>
  <si>
    <t>Phải thu khác</t>
  </si>
  <si>
    <t>Phạm Tiến Hoàng</t>
  </si>
  <si>
    <t>Tiền BHXH, BHYT, BHTN</t>
  </si>
  <si>
    <t>Hàng tồn kho</t>
  </si>
  <si>
    <t>Chi phí sản xuất kinh doanh dở dang</t>
  </si>
  <si>
    <t xml:space="preserve">Thuế và các khoản phải thu nhà nước: </t>
  </si>
  <si>
    <t>Thuế GTGT còn được khấu trừ</t>
  </si>
  <si>
    <t>Tạm ứng</t>
  </si>
  <si>
    <t>Công ty Cổ phần Sông Đà 19</t>
  </si>
  <si>
    <t>BÁO CÁO KẾT QUẢ HOẠT ĐỘNG KINH DOANH GIỮA NIÊN ĐỘ</t>
  </si>
  <si>
    <t>Luỹ kế từ đầu năm đến cuối quý này</t>
  </si>
  <si>
    <t xml:space="preserve"> Năm nay</t>
  </si>
  <si>
    <t>Năm trước</t>
  </si>
  <si>
    <t>Năm nay</t>
  </si>
  <si>
    <t>Mã số</t>
  </si>
  <si>
    <t>1.Doanh thu bán hàng và cung cấp dịch vụ</t>
  </si>
  <si>
    <t>2. Các khoản giảm trừ doanh thu</t>
  </si>
  <si>
    <t>3. Doanh thu thuần về bán hàng và cung cấp dịch vụ( 10=01-02)</t>
  </si>
  <si>
    <t>4.Giá vốn hàng bán</t>
  </si>
  <si>
    <t>5. Lợi nhuận gộp về bán hàng và cung cấp dịch vụ (20=10-11)</t>
  </si>
  <si>
    <t>6. Doanh thu hoạt động tài chính</t>
  </si>
  <si>
    <t>7. Chi phí hoạt động tài chính</t>
  </si>
  <si>
    <t xml:space="preserve"> - Trong đó: Chi phí lãi vay</t>
  </si>
  <si>
    <t>8. Chi phí bán hàng</t>
  </si>
  <si>
    <t>9. Chi phí quản lý doanh nghiệp</t>
  </si>
  <si>
    <t>10. Lợi nhuận thuần từ hoạt động kinh doanh [( 30=20+(21-22)-(24+25)]</t>
  </si>
  <si>
    <t>11.Thu nhập khác</t>
  </si>
  <si>
    <t>12. Chi phí khác</t>
  </si>
  <si>
    <t>13.Lợi nhuận khác (40=31-32)</t>
  </si>
  <si>
    <t>14. Tổng lợi nhuận kế toán trước thuế (50 =30+40)</t>
  </si>
  <si>
    <t>15. Chi phí thuế thu nhập doanh nghiệp hiện hành</t>
  </si>
  <si>
    <t>16. Chi phí thuế TNDN hoãn lại</t>
  </si>
  <si>
    <t>17. Lợi nhuận sau thuế ( 60 =50-51-52)</t>
  </si>
  <si>
    <t>18 Lãi cơ bản trên cổ phiếu</t>
  </si>
  <si>
    <t xml:space="preserve"> + Ghi chú: Doanh thu, giá vốn loại trừ của công trình thủy điện xeecaman 1: 853.937.663</t>
  </si>
  <si>
    <t xml:space="preserve">  KẾ TOÁN TRƯỞNG</t>
  </si>
  <si>
    <t>BẢNG CÂN ĐỐI KẾ TOÁN</t>
  </si>
  <si>
    <t>Thuyết</t>
  </si>
  <si>
    <t>A. Tài sản ngắn hạn</t>
  </si>
  <si>
    <t>I. Tiền và các khoản tương đương tiền</t>
  </si>
  <si>
    <t xml:space="preserve">  1. Tiền</t>
  </si>
  <si>
    <t xml:space="preserve">  2. Các khoản tương đương tiền</t>
  </si>
  <si>
    <t>II. Các khoản đầu tư tài chính ngắn hạn</t>
  </si>
  <si>
    <t xml:space="preserve">  1. Đầu tư ngắn hạn</t>
  </si>
  <si>
    <t xml:space="preserve">  2. Dự phòng giảm giá chứng khoán đầu tư ngắn hạn</t>
  </si>
  <si>
    <t>III. Các khoản phải thu</t>
  </si>
  <si>
    <t xml:space="preserve">  1. Phải thu khách hàng</t>
  </si>
  <si>
    <t xml:space="preserve">  2. Trả trước cho người bán</t>
  </si>
  <si>
    <t xml:space="preserve">  3. Phải thu nội bộ ngắn hạn</t>
  </si>
  <si>
    <t xml:space="preserve">  4. Phải thu theo tiến độ kế hoạch hợp đồng xây dựng</t>
  </si>
  <si>
    <t xml:space="preserve">  5. Các khoản phải thu khác</t>
  </si>
  <si>
    <t xml:space="preserve">  6. Dự phòng các khoản phải thu khó đòi</t>
  </si>
  <si>
    <t>IV. Hàng tồn kho</t>
  </si>
  <si>
    <t xml:space="preserve">  1. Hàng tồn kho</t>
  </si>
  <si>
    <t xml:space="preserve">  2. Dự phòng giảm giá hàng tồn kho</t>
  </si>
  <si>
    <t>V. Tài sản ngắn hạn khác</t>
  </si>
  <si>
    <t xml:space="preserve">  1. Chi phí trả trước ngắn hạn</t>
  </si>
  <si>
    <t xml:space="preserve">  2. Thuế GTGT được khấu trừ</t>
  </si>
  <si>
    <t xml:space="preserve">  3. Thuế và các khoản khác phải thu Nhà nước</t>
  </si>
  <si>
    <t>B. Tài sản dài hạn</t>
  </si>
  <si>
    <t>I. Các khoản phải thu dài hạn</t>
  </si>
  <si>
    <t xml:space="preserve">  1. Phải thu dài hạn của khách hàng</t>
  </si>
  <si>
    <t xml:space="preserve">  2. Vốn kinh doanh ở đơn vị trực thuộc</t>
  </si>
  <si>
    <t xml:space="preserve">  3. Phải thu dài hạn nội bộ</t>
  </si>
  <si>
    <t xml:space="preserve">  4. Phải thu dài hạn khác</t>
  </si>
  <si>
    <t xml:space="preserve">  5. Dự phòng phải thu dài hạn khó đòi</t>
  </si>
  <si>
    <t>II. Tài sản cố định</t>
  </si>
  <si>
    <t xml:space="preserve">  1. Tài sản cố định hữu hình</t>
  </si>
  <si>
    <t xml:space="preserve">  - Nguyên giá</t>
  </si>
  <si>
    <t xml:space="preserve">  - Giá trị hao mòn lũy kế</t>
  </si>
  <si>
    <t xml:space="preserve">  2. Tài sản cố định thuê tài chính</t>
  </si>
  <si>
    <t xml:space="preserve">  3. Tài sản cố định vô hình</t>
  </si>
  <si>
    <t xml:space="preserve">  4. Chi phí xây dựng cơ bản dở dang</t>
  </si>
  <si>
    <t>III. Bất động sản đầu tư</t>
  </si>
  <si>
    <t>IV. Các khoản đầu tư tài chính dài hạn</t>
  </si>
  <si>
    <t xml:space="preserve">  1. Đầu tư vào công ty con</t>
  </si>
  <si>
    <t xml:space="preserve">  2. Đầu tư vào công ty liên kết, liên doanh</t>
  </si>
  <si>
    <t xml:space="preserve">  3. Đầu tư dài hạn khác</t>
  </si>
  <si>
    <t xml:space="preserve">  4. Dự phòng giảm giá chứng khoán đầu tư dài hạn</t>
  </si>
  <si>
    <t>V. Tài sản dài hạn khác</t>
  </si>
  <si>
    <t xml:space="preserve">  1. Chi phí trả trước dài hạn</t>
  </si>
  <si>
    <t xml:space="preserve">  2. Tài sản thuế thu nhập hoãn lại</t>
  </si>
  <si>
    <t xml:space="preserve">  3. Tài sản dài hạn khác</t>
  </si>
  <si>
    <t>A. Nợ phải trả</t>
  </si>
  <si>
    <t>I. Nợ ngắn hạn</t>
  </si>
  <si>
    <t xml:space="preserve">  1. Vay và nợ ngắn hạn</t>
  </si>
  <si>
    <t xml:space="preserve">  2. Phải trả người bán</t>
  </si>
  <si>
    <t xml:space="preserve">  3. Người mua trả tiền trước</t>
  </si>
  <si>
    <t xml:space="preserve">  4. Thuế và các khoản phải nộp Nhà nước</t>
  </si>
  <si>
    <t xml:space="preserve">  5. Phải trả công nhân viên</t>
  </si>
  <si>
    <t xml:space="preserve">  6. Chi phí phải trả</t>
  </si>
  <si>
    <t xml:space="preserve">  7. Phải trả nội bộ</t>
  </si>
  <si>
    <t xml:space="preserve">  8. Phải trả theo tiến độ kế hoạch hợp đồng xây dựng</t>
  </si>
  <si>
    <t xml:space="preserve">  9. Các khoản phải trả, phải nộp ngắn hạn khác</t>
  </si>
  <si>
    <t xml:space="preserve">  10. Dự phòng phải trả ngắn hạn</t>
  </si>
  <si>
    <t xml:space="preserve">  11. Quỹ khen thưởng phúc lợi</t>
  </si>
  <si>
    <t>II. Nợ dài hạn</t>
  </si>
  <si>
    <t xml:space="preserve">  1. Phải trả dài hạn người bán</t>
  </si>
  <si>
    <t xml:space="preserve">  2. Phải trả dài hạn nội bộ</t>
  </si>
  <si>
    <t xml:space="preserve">  3. Phải trả dài hạn khác</t>
  </si>
  <si>
    <t xml:space="preserve">  4. Vay và nợ dài hạn</t>
  </si>
  <si>
    <t xml:space="preserve">  5. Thuế thu nhập hoãn lại phải trả</t>
  </si>
  <si>
    <t xml:space="preserve">  6. Dự phòng trợ cấp mất việc làm</t>
  </si>
  <si>
    <t xml:space="preserve">  7. Dự phòng phải trả dài hạn</t>
  </si>
  <si>
    <t>B. Vốn chủ sở hữu</t>
  </si>
  <si>
    <t>I. Vốn chủ sở hữu</t>
  </si>
  <si>
    <t xml:space="preserve">  1. Vốn đầu tư của chủ sở hữu</t>
  </si>
  <si>
    <t xml:space="preserve">  2. Thặng dư vốn cổ phần</t>
  </si>
  <si>
    <t xml:space="preserve">  3. Vốn khác của chủ sở hữu</t>
  </si>
  <si>
    <t xml:space="preserve">  4. Cổ phiếu ngân quỹ</t>
  </si>
  <si>
    <t xml:space="preserve">  5. Chênh lệch đánh giá lại tài sản</t>
  </si>
  <si>
    <t xml:space="preserve">  6. Chênh lệch tỷ giá hối đoáI</t>
  </si>
  <si>
    <t xml:space="preserve">  7. Quỹ đầu tư phát triển</t>
  </si>
  <si>
    <t xml:space="preserve">  8. Quỹ dự phòng tài chính</t>
  </si>
  <si>
    <t xml:space="preserve">  9. Quỹ khác thuộc vốn chủ sở hữu</t>
  </si>
  <si>
    <t xml:space="preserve">  10. Lợi nhuận sau thuế chưa phân phối</t>
  </si>
  <si>
    <t xml:space="preserve">  11. Nguồn vốn đầu tư xây dựng cơ bản</t>
  </si>
  <si>
    <t>II. Nguồn kinh phí và quỹ khác</t>
  </si>
  <si>
    <t xml:space="preserve">  1. Nguồn kinh phí</t>
  </si>
  <si>
    <t xml:space="preserve">  2. Nguồn kinh phí đã hình thành TSCĐ</t>
  </si>
  <si>
    <t>Các chỉ tiêu ngoài bảng</t>
  </si>
  <si>
    <t>1. Tài sản thuê ngoài</t>
  </si>
  <si>
    <t>2. Vật tư, hàng hoá nhận giữ hộ, nhận gia công</t>
  </si>
  <si>
    <t>3, Hàng hoá nhận bán hộ, nhận ký gửi, ký cược</t>
  </si>
  <si>
    <t>4. Nợ khó đòi đã xử lý</t>
  </si>
  <si>
    <t>5. Ngoại tệ các loại</t>
  </si>
  <si>
    <t>6. Dự toán chi sự nghiệp, dự án</t>
  </si>
  <si>
    <t>Số :…… / TCKT –CT</t>
  </si>
  <si>
    <t>CỘNG HOÀ XÃ HỘI CHỦ NGHĨA VIỆT NAM</t>
  </si>
  <si>
    <r>
      <t>Kính gửi</t>
    </r>
    <r>
      <rPr>
        <sz val="14"/>
        <rFont val="Times New Roman"/>
        <family val="1"/>
      </rPr>
      <t xml:space="preserve">:   </t>
    </r>
    <r>
      <rPr>
        <b/>
        <sz val="14"/>
        <rFont val=".VnTime"/>
        <family val="2"/>
      </rPr>
      <t/>
    </r>
  </si>
  <si>
    <t xml:space="preserve">      Tên tổ chức niêm yết: </t>
  </si>
  <si>
    <t xml:space="preserve">      Trụ sở chính: </t>
  </si>
  <si>
    <t>TT9 - B78 - KĐT Văn Quán - Hà Đông - Hà Nội.</t>
  </si>
  <si>
    <t xml:space="preserve">      Điện thoại: </t>
  </si>
  <si>
    <t>So sánh năm nay/ năm trước</t>
  </si>
  <si>
    <t>Mức tăng, giảm</t>
  </si>
  <si>
    <t>Tỷ lệ tăng giảm</t>
  </si>
  <si>
    <t>I. Doanh thu, thu nhập</t>
  </si>
  <si>
    <t>2. Chi phí tài chính</t>
  </si>
  <si>
    <t>III. Phần lãi lỗ trong liên kết, liên doanh</t>
  </si>
  <si>
    <t xml:space="preserve">IV.Tổng lợi nhuận kế toán trước thuế </t>
  </si>
  <si>
    <t>V. Chi phí thuế TNDN hiện hành</t>
  </si>
  <si>
    <t>VI. Chi phí thuế TNDN hoãn lại</t>
  </si>
  <si>
    <t>VII. Lợi nhuận sau thuế của cổ đông thiểu số</t>
  </si>
  <si>
    <t>VIII. Lợi nhuận sau thuế của công ty mẹ</t>
  </si>
  <si>
    <t>CT thuỷ điện Xê ca mản 3</t>
  </si>
  <si>
    <t>DT</t>
  </si>
  <si>
    <t>GV</t>
  </si>
  <si>
    <t>Tài sản là tiền và công nợ có gốc bằng ngoại tệ cuối kỳ được quy đổi sang Đồng Việt Nam theo tỷ giá thực tế do Ngân hàng nhà nước công bố tại ngày kết thúc niên độ kế toán. Chênh lệch tỷ giá được hạch toán vào tài khoản chênh lệch tỷ giá và được xử lý the</t>
  </si>
  <si>
    <t>Chi phí thuế thu nhập doanh nghiệp hoãn lại được xác định trên cơ sở số chênh lệch tạm thời được khấu trừ, số chênh lệch tạm thời chịu thuế và thuế suất thuế thu nhập doanh nghiệp. Không bù trừ thuế thu nhập doanh nghiệp hiện hành với chi phí thuế thu nhậ</t>
  </si>
  <si>
    <t>Đơn vị tính: VND</t>
  </si>
  <si>
    <t>CHỈ TIÊU</t>
  </si>
  <si>
    <t>Cho năm tài chính kết thúc ngày 31 tháng 12 năm 2010</t>
  </si>
  <si>
    <t xml:space="preserve"> - SỞ GIAO DỊCH CHỨNG KHOÁN HÀ NỘI</t>
  </si>
  <si>
    <t xml:space="preserve"> - ỦY BAN CHỨNG KHOÁN NHÀ NƯỚC</t>
  </si>
  <si>
    <t>--------------------------------</t>
  </si>
  <si>
    <t>-----------------------</t>
  </si>
  <si>
    <t>Độc lập - Tự do - Hạnh phúc</t>
  </si>
  <si>
    <t>04.3.7876376</t>
  </si>
  <si>
    <t xml:space="preserve"> Địa chỉ: B78, TT9, Khu đô thị Văn Quán, P.Văn Quán, Hà Đông, Hà Nội </t>
  </si>
  <si>
    <t xml:space="preserve">Trụ sở chính: B78, TT9, Khu đô thị Văn Quán, P.Văn Quán, Hà Đông, Hà Nội </t>
  </si>
  <si>
    <t>Ngân hàng Liên Việt Post Bank</t>
  </si>
  <si>
    <t>Ngân hàng TMCP Quân Đội, CN Mỹ Đình</t>
  </si>
  <si>
    <t>Cao Đức Hạnh</t>
  </si>
  <si>
    <t>Trương Văn Tuấn</t>
  </si>
  <si>
    <t>Nguyên liệu, vật liệu</t>
  </si>
  <si>
    <t xml:space="preserve">Công cụ dụng cụ </t>
  </si>
  <si>
    <t xml:space="preserve"> Điện thoại: 04 3 787 6376        Fax: 04 3 787 6375 </t>
  </si>
  <si>
    <t>15.1</t>
  </si>
  <si>
    <t>Đầu tư vào Công ty con</t>
  </si>
  <si>
    <t>15.2</t>
  </si>
  <si>
    <t>Đầu tư vào Công ty liên kết, liên doanh</t>
  </si>
  <si>
    <t>Công ty TNHH thủy điện ĐăkLây</t>
  </si>
  <si>
    <t>Thuê VP tại Văn Quán</t>
  </si>
  <si>
    <t xml:space="preserve"> - Ngân hàng Công thương, CN Ngũ Hành Sơn</t>
  </si>
  <si>
    <t xml:space="preserve"> - Các cá nhân</t>
  </si>
  <si>
    <t>Công trình TĐ Hủa Na</t>
  </si>
  <si>
    <t>Nguyễn Hoàng Anh</t>
  </si>
  <si>
    <t>Mai Thế Vũ</t>
  </si>
  <si>
    <t>Tiền lãi vay phải trả</t>
  </si>
  <si>
    <t xml:space="preserve">Phải trả dài hạn nội bộ: </t>
  </si>
  <si>
    <t xml:space="preserve">Các khoản nợ thuê tài chính: </t>
  </si>
  <si>
    <t>Tiền chi để mua sắm, xây dựng tài sản cố định và các tài sản dài hạn khác</t>
  </si>
  <si>
    <t>Tiền thu từ thanh lý, nhượng bán tài sản cố định và các tài sản dài hạn khác</t>
  </si>
  <si>
    <t>Tiền chi cho vay, mua các công cụ nợ của đơn vị khác</t>
  </si>
  <si>
    <t>Tiền thu hồi cho vay, bán lại các công cụ nợ của đơn vị khác</t>
  </si>
  <si>
    <t>Tiền thu từ phát hành cổ phiếu, nhận góp vốn của chủ sở hữu</t>
  </si>
  <si>
    <t>Tiền chi trả góp vốn cho các chủ sở hữu, mua lại cổ phiếu của doanh nghiệp đã phát hành</t>
  </si>
  <si>
    <t>Tổng Giám đốc</t>
  </si>
  <si>
    <t>Lợi nhuận từ hoạt động kinh doanh trước thay đổi vốn lưu động</t>
  </si>
  <si>
    <t>V.2</t>
  </si>
  <si>
    <t>V.3</t>
  </si>
  <si>
    <t>V.4</t>
  </si>
  <si>
    <t xml:space="preserve">  4. Giao dịch mua bán lại trái phiếu Chính phủ</t>
  </si>
  <si>
    <t xml:space="preserve">  5. Tài sản ngắn hạn khác</t>
  </si>
  <si>
    <t>V.5</t>
  </si>
  <si>
    <t>V.6</t>
  </si>
  <si>
    <t>V.7</t>
  </si>
  <si>
    <t>V.8</t>
  </si>
  <si>
    <t>V.9</t>
  </si>
  <si>
    <t xml:space="preserve">  12. Giao dịch mua bán lại trái phiếu chính phủ</t>
  </si>
  <si>
    <t xml:space="preserve">  8. Doanh thu chưa thực hiện</t>
  </si>
  <si>
    <t xml:space="preserve">  9. Quỹ phát triển khoa học công nghệ</t>
  </si>
  <si>
    <t xml:space="preserve">  12. Quỹ hỗ trợ sắp xếp doanh nghiệp</t>
  </si>
  <si>
    <t>NGƯỜI LẬP</t>
  </si>
  <si>
    <t>Vũ Trung Trực</t>
  </si>
  <si>
    <t>Tăng, giảm các khoản phải thu'</t>
  </si>
  <si>
    <t>Phải thu nội bộ</t>
  </si>
  <si>
    <t>Thuế GTGT được khấu trừ</t>
  </si>
  <si>
    <t>Đầu kỳ</t>
  </si>
  <si>
    <t>Lần này</t>
  </si>
  <si>
    <t>Tăng, giảm các khoản phải trả</t>
  </si>
  <si>
    <t>Phải trả CNV</t>
  </si>
  <si>
    <t>Phải trả nội bộ</t>
  </si>
  <si>
    <t>Phải trả phải nộp khác</t>
  </si>
  <si>
    <t>Tăng, giảm chi phí trả trước, CF trả trước dài hạn</t>
  </si>
  <si>
    <t>Chi phí trả trước</t>
  </si>
  <si>
    <t>Tháng 1</t>
  </si>
  <si>
    <t>NVL</t>
  </si>
  <si>
    <t>CCDC</t>
  </si>
  <si>
    <t>CF SXKD DD</t>
  </si>
  <si>
    <t>Thu khác từ hoạt động kinh doanh</t>
  </si>
  <si>
    <t>Thu được do nhận ký cược, ký quỹ</t>
  </si>
  <si>
    <t>Thu hồi các khoản ký quỹ</t>
  </si>
  <si>
    <t>Được thưởng, hỗ trợ ghi tăng quỹ</t>
  </si>
  <si>
    <t>Được cấp trên cấp quỹ</t>
  </si>
  <si>
    <t>Chi khác cho hoạt động kinh doanh</t>
  </si>
  <si>
    <t>Tiền chi ký cược, ký quỹ</t>
  </si>
  <si>
    <t>Trả lại các khoản ký quỹ</t>
  </si>
  <si>
    <t>Chi khen thưởng, phúc lợi</t>
  </si>
  <si>
    <t>Nộp cấp trên</t>
  </si>
  <si>
    <t>Giảm trừ chi phí lãi vay</t>
  </si>
  <si>
    <t>Giảm trừ thuế TNDN phải trả</t>
  </si>
  <si>
    <t>Giảm trừ vay ngắn hạn cá nhân</t>
  </si>
  <si>
    <t>Lãi/lỗ thanh lý TSCĐ</t>
  </si>
  <si>
    <t>Cổ tức, LN được chia</t>
  </si>
  <si>
    <t>Doanh thu tài chính</t>
  </si>
  <si>
    <t>Giảm phải thu về thanh lý TSCĐ</t>
  </si>
  <si>
    <t>Đã trả tiền mua TSCĐ</t>
  </si>
  <si>
    <t>Đăklây + SDMT</t>
  </si>
  <si>
    <t>SDMT đã trả bằng tiền khác</t>
  </si>
  <si>
    <t>Thanh</t>
  </si>
  <si>
    <t xml:space="preserve">                 NGƯỜI LẬP                                                             </t>
  </si>
  <si>
    <t>DT Tài chính</t>
  </si>
  <si>
    <t>CFTC</t>
  </si>
  <si>
    <t>DTT</t>
  </si>
  <si>
    <t>TN khác</t>
  </si>
  <si>
    <t>CF khác</t>
  </si>
  <si>
    <t>CFQL</t>
  </si>
  <si>
    <t>Tăng</t>
  </si>
  <si>
    <t>giảm</t>
  </si>
  <si>
    <t>1. Các yếu tố làm tăng lợi nhuận:</t>
  </si>
  <si>
    <t>2. Các yếu tố làm giảm lợi nhuận</t>
  </si>
  <si>
    <t>Người lập</t>
  </si>
  <si>
    <t>B09</t>
  </si>
  <si>
    <t>Hình thức sở hữu vốn: Công ty cổ phần</t>
  </si>
  <si>
    <t>Lĩnh vực kinh doanh: Công ty hoạt động trong lĩnh vực sản xuất và xây lắp</t>
  </si>
  <si>
    <t>Phá dỡ, san lấp và chuẩn bị mặt bằng công trình xây dựng; Đầu tư, kinh doanh bất động sản; Khai thác, chế biến và kinh doanh khoáng sản (trừ loại khoáng sản Nhà nước cấm); Xuất nhập khẩu vật tư và thiết bị; Đầu tư xây dựng và kinh doanh điện; Đầu tư và kinh doanh cơ sở hạ tầng, kinh doanh nhà, khách sạn; Sản xuất và kinh doanh vật liệu xây dựng; Xây dựng các công trình dân dụng, công nghiệp, giao thông, thủy lợi, thủy điện, đường dây và trạm biến áp, sân bay, bến cảng, cầu;</t>
  </si>
  <si>
    <t xml:space="preserve"> Niên độ kế toán: Bắt đầu từ ngày 01/01 và kết thúc vào ngày 31/12 năm Dương lịch hàng năm.</t>
  </si>
  <si>
    <t>ĐẶC ĐIỂM HOẠT ĐỘNG CỦA DOANH NGHIỆP</t>
  </si>
  <si>
    <t>Chế độ kế toán áp dụng: Công ty áp dụng Chế độ kế toán Việt Nam ban hành kèm theo Quyết định số 15/2006/QĐ-BTC ngày 20/03/2006 của Bộ Tài chính và các Thông tư sửa đổi, bổ sung kèm theo;</t>
  </si>
  <si>
    <t>Ban Tổng giám đốc đảm bảo đã tuân thủ theo yêu cầu của các Chuẩn mực kế toán và Chế độ kế toán doanh nghiệp Việt Nam được ban hành theo Quyết định số 15/2006/QĐ-BTC ngày 20/03/2006 của Bộ Tài chính cũng như các thông tư hướng dẫn thực hiện Chuẩn mực và chế độ kế toán của Bộ Tài Chính trong việc lập Báo cáo tài chính.</t>
  </si>
  <si>
    <r>
      <rPr>
        <b/>
        <sz val="11.5"/>
        <rFont val="Times New Roman"/>
        <family val="1"/>
      </rPr>
      <t xml:space="preserve">Hình thức kế toán áp dụng: </t>
    </r>
    <r>
      <rPr>
        <sz val="11.5"/>
        <rFont val="Times New Roman"/>
        <family val="1"/>
      </rPr>
      <t xml:space="preserve">
Công ty áp dụng hình thức Kế toán Nhật ký chung trên phần mềm máy vi tính.</t>
    </r>
  </si>
  <si>
    <t>CÁC CHÍNH SÁCH KẾ TOÁN ÁP DỤNG</t>
  </si>
  <si>
    <t>Tiền và các khoản tương đương tiền bao gồm: các khoản tiền mặt, tiền gửi Ngân hàng, tiền đang chuyển và các khoản đầu tư ngắn hạn có thời hạn thu hồi có tính thanh khoản cao, dễ dàng chuyển đổi thành một lượng tiền xác định cũng như không có nhiều rủi ro trong việc chuyển đổi thành tiền.</t>
  </si>
  <si>
    <t>Giá gốc hàng tồn kho được tính theo phương pháp bình quân gia quyền và được hạch toán theo phương pháp Kê khai thường xuyên;</t>
  </si>
  <si>
    <t>Hàng tồn kho được xác định trên cơ sở giá gốc. Giá gốc hàng tồn kho bao gồm: Chi phí mua, chi phí chế biến và các chi phí liên quan trực tiếp khác phát sinh để có được hàng tồn kho ở địa điểm và trạng thái hiện tại;</t>
  </si>
  <si>
    <t>Dự phòng giảm giá hàng tồn kho được lập vào thời điểm cuối năm khi giá gốc lớn hơn giá trị thuần có thể thực hiện được. Giá trị thuần có thể thực hiện được là giá bán ước tính của hàng tồn kho trừ chi phí ước tính để hoàn thành và chi phí ước tính cần thiết cho việc tiêu thụ chúng.</t>
  </si>
  <si>
    <t>Nguyên tắc ghi nhận các khoản phải thu thương mại và phải thu khác</t>
  </si>
  <si>
    <t>Dự phòng phải thu khó đòi</t>
  </si>
  <si>
    <t>Khi Tài sản cố định được bán thanh lý, nguyên giá và khấu hao lũy kế được xóa sổ và bất kỳ khoản lãi, lỗ nào phát sinh do việc thanh lý đều được tính vào thu nhập hay chi phí trong kỳ;</t>
  </si>
  <si>
    <t>Loại Tài sản cố định</t>
  </si>
  <si>
    <t>Số năm</t>
  </si>
  <si>
    <t>Tài sản cố định được khấu hao theo thời gian sử dụng ước tính và theo phương pháp khấu hao đường thẳng. Thời gian khấu hao được tính theo thời gian khấu hao quy định tại Quyết định số 203/2009/QĐ-BTC ngày 20 tháng 10 năm 2009 của Bộ Tài chính. Thời gian khấu hao các loại TSCĐ như sau:</t>
  </si>
  <si>
    <t>Phương tiện vận tải, truyền dẫn</t>
  </si>
  <si>
    <t>3 - 5</t>
  </si>
  <si>
    <t xml:space="preserve"> 3 - 12</t>
  </si>
  <si>
    <t xml:space="preserve"> 6 - 10</t>
  </si>
  <si>
    <t>Thiết bị, dụng cụ quản lý</t>
  </si>
  <si>
    <t xml:space="preserve">Chi phí đi vay được ghi nhận vào chi phí khi phát sinh. Trường hợp chi phí đi vay liên quan trực tiếp đến việc đầu tư xây dựng hoặc sản xuất tài sản dở dang cần có một thời gian đủ dài (trên 12 tháng) để có thể đưa vào sử dụng theo mục đích định trước hoặc bán thì chi phí đi vay này được vốn hóa. </t>
  </si>
  <si>
    <t>Các khoản đầu tư vào công ty con, công ty liên kết, đầu tư vào các đơn vị khác được ghi nhận theo giá gốc. Tiền lãi, cổ tức, lợi nhuận của các kỳ trước khi khoản đầu tư được mua được hạch toán giảm giá trị của chính khoản đầu tư đó. Tiền lãi, cổ tức và lợi nhuận của các kỳ sau khi khoản đầu tư được mua được ghi nhận doanh thu;</t>
  </si>
  <si>
    <t>Dự phòng giảm giá chứng khoán được lập cho từng loại chứng khoán được mua bán trên thị trường và có giá thị trường thấp hơn giá trị đang hạch toán trên sổ sách. Giá thị trường làm căn cứ xem xét trích lập dự phòng được xác định như sau:</t>
  </si>
  <si>
    <t>Dự phòng cho các khoản đầu tư vào tổ chức kinh tế khác được trích lập khi các tổ chức kinh tế này bị lỗ (trừ trường hợp lỗ theo kế hoạch đã được xác định trong phương án kinh doanh trước khi đầu tư) với mức trích lập bằng chênh lệch giữa vốn góp thực tế của các bên tại tổ chức kinh tế và vốn chủ sở hữu thực có nhân (x) với tỷ lệ góp vốn của Công ty so với tổng số vốn góp thực tế của các bên tại tổ chức kinh tế;</t>
  </si>
  <si>
    <t>Tăng, giảm số dư dự phòng các khoản đầu tư tài chính được ghi nhận vào chi phí tài chính trong kỳ;</t>
  </si>
  <si>
    <t>Khi thanh lý một khoản đầu tư, phần chênh lệch giữa giá trị thanh lý thuần và giá trị ghi sổ được hạch toán vào thu nhập hoặc chi phí.</t>
  </si>
  <si>
    <t>Khấu hao TSCĐ</t>
  </si>
  <si>
    <t>Ghi nhận TSCĐ hữu hình, vô hình và thuê tài chính</t>
  </si>
  <si>
    <t>10.</t>
  </si>
  <si>
    <t>Nguyên tắc chuyển đổi ngoại tệ và các nghiệp vụ dự phòng rủi ro hối đoái</t>
  </si>
  <si>
    <t>Vốn chủ sở hữu được ghi nhận theo số vốn thực tế được cấp hoặc từ các chủ sở hữu góp vốn;</t>
  </si>
  <si>
    <t>Thặng dư vốn cổ phần được ghi nhận theo số chênh lệch lớn hơn giữa giá thực tế phát hành và mệnh giá cổ phiếu khi phát hành cổ phiếu;</t>
  </si>
  <si>
    <t>Cổ phiếu quỹ được ghi nhận theo giá thực tế mua lại bao gồm giá mua và các chi phí trực tiếp liên quan đến việc mua lại cổ phiếu;</t>
  </si>
  <si>
    <t>18.1</t>
  </si>
  <si>
    <t>18.2</t>
  </si>
  <si>
    <t>18.3</t>
  </si>
  <si>
    <t>Tiền mặt</t>
  </si>
  <si>
    <t>Tiền gửi ngân hàng</t>
  </si>
  <si>
    <t>1.3</t>
  </si>
  <si>
    <t>Tiền đang chuyển</t>
  </si>
  <si>
    <r>
      <rPr>
        <sz val="11.5"/>
        <rFont val="Times New Roman"/>
        <family val="1"/>
      </rPr>
      <t>Chi phí sửa chữa tài sản:</t>
    </r>
    <r>
      <rPr>
        <b/>
        <sz val="11.5"/>
        <rFont val="Times New Roman"/>
        <family val="1"/>
      </rPr>
      <t xml:space="preserve"> </t>
    </r>
    <r>
      <rPr>
        <sz val="11.5"/>
        <rFont val="Times New Roman"/>
        <family val="1"/>
      </rPr>
      <t>Chi phí sửa chữa tài sản phát sinh quá lớn đã đưa vào sử dụng được phân bổ vào chi phí theo phương pháp đường thẳng với thời gian phân bổ không quá 03 năm.</t>
    </r>
  </si>
  <si>
    <t>Chi phí phải trả được ghi nhận dựa trên các ước tính hợp lý về số tiền phải trả cho các hàng hóa, dịch vụ đã sử dụng;</t>
  </si>
  <si>
    <t>Nguyên tắc ghi nhận doanh thu, chi phí hợp đồng xây dựng</t>
  </si>
  <si>
    <t>Trường hợp hợp đồng xây dựng quy định nhà thầu được thanh toán theo tiến độ, kế hoạch khi kết quả thực hiện hợp đồng xây dựng được ước tính một cách đáng tin cậy thì doanh và và chi phí của hợp đồng xây dựng được ghi nhận tương ứng với phần công việc đã hoàn thành;</t>
  </si>
  <si>
    <t>Trường hợp hợp đồng xây dựng quy định nhà thầu được thanh toán theo giá trị khối lượng thực hiện, khi kết quả thực hiện hợp đồng xây dựng được ước tính một cách đáng tín cậy thì doanh thu và chi phí của hợp đồng được ghi nhận tương ứng với phần công việc đã hoàn thành trong kỳ được khách hàng xác nhận.</t>
  </si>
  <si>
    <t>Chi phí trả trước dài hạn thể hiện giá trị còn lại của các khoản chi phí có thể mang lại lợi ích kinh tế trong tương lai cho Công ty dài hơn 1 năm. Các khoản chi phí này được vốn hóa và được phân bổ vào kết quả hoạt động kinh doanh theo phương pháp đường thẳng dựa trên thời gian hữu dụng ước tính nhưng thời gian không quá 03 năm;</t>
  </si>
  <si>
    <t>Hàng mua đang đi trên đường</t>
  </si>
  <si>
    <t>Thành phẩm</t>
  </si>
  <si>
    <t>Hàng hóa</t>
  </si>
  <si>
    <t>Hàng gửi đi bán</t>
  </si>
  <si>
    <t>Dự phòng giảm giá hàng tồn kho</t>
  </si>
  <si>
    <t>Giá trị hoàn nhập dự phòng giảm giá hàng tồn kho trong năm:</t>
  </si>
  <si>
    <t>Giá trị của hàng tồn kho dùng để thế chấp cho các khoản nợ:</t>
  </si>
  <si>
    <t>Các trường hợp hoặc sự kiện dẫn đến phải trích thêm hoặc hoàn nhập dự phòng giảm giá HTK:</t>
  </si>
  <si>
    <t>Vốn góp của các cổ đông</t>
  </si>
  <si>
    <t>Vốn đầu tư của Nhà nước</t>
  </si>
  <si>
    <t>Cổ phiếu ngân quỹ</t>
  </si>
  <si>
    <t xml:space="preserve"> * Giá trị trái phiếu đã chuyển thành cổ phiếu trong năm:</t>
  </si>
  <si>
    <t>Các giao dịch về vốn với các chủ sở hữu và phân phối cổ tức, lợi nhuận</t>
  </si>
  <si>
    <t xml:space="preserve"> + Vốn góp đầu năm</t>
  </si>
  <si>
    <t xml:space="preserve"> + Vốn góp tăng trong năm</t>
  </si>
  <si>
    <t xml:space="preserve"> + Vốn góp giảm trong năm</t>
  </si>
  <si>
    <t xml:space="preserve"> + Vốn góp cuối năm</t>
  </si>
  <si>
    <t xml:space="preserve"> + Cổ tức đã công bố trên cổ phiếu phổ thông:</t>
  </si>
  <si>
    <t xml:space="preserve"> + Cổ tức đã công bố trên cổ phiếu ưu đãi:</t>
  </si>
  <si>
    <t>Số lượng cổ phiếu đăng ký phát hành</t>
  </si>
  <si>
    <t>Số lượng cổ phiếu bán ra công chúng</t>
  </si>
  <si>
    <t>Số lượng cổ phiếu được mua lại</t>
  </si>
  <si>
    <t>Số lượng cổ phiếu đang lưu hành</t>
  </si>
  <si>
    <t>Mệnh giá cổ phiếu</t>
  </si>
  <si>
    <t>THÔNG TIN BỔ SUNG CHO CÁC KHOẢN MỤC TRÌNH BÀY TRÊN BÁO CÁO KẾT QỦA KINH DOANH (ĐVT: Đồng)</t>
  </si>
  <si>
    <t>Doanh thu</t>
  </si>
  <si>
    <t>+ Hàng bán bị trả lại</t>
  </si>
  <si>
    <t>+ Doanh thu cung cấp dịch vụ</t>
  </si>
  <si>
    <t>+ Doanh thu hoạt động xây dựng</t>
  </si>
  <si>
    <t xml:space="preserve">+ Giảm giá hàng bán </t>
  </si>
  <si>
    <t>Doanh thu thuần</t>
  </si>
  <si>
    <t>+ Giá vốn cung cấp  dịch vụ</t>
  </si>
  <si>
    <t>+ Giá vốn hoạt động xây dựng</t>
  </si>
  <si>
    <t>+ Lãi tiền gửi, tiền cho vay</t>
  </si>
  <si>
    <t>+ Cổ tức, lợi nhuận được chia</t>
  </si>
  <si>
    <t>+ Doanh thu hoạt động tài chính khác</t>
  </si>
  <si>
    <t>Chi phí tài chính</t>
  </si>
  <si>
    <t>THÔNG TIN BỔ SUNG CHO CÁC KHOẢN MỤC TRÌNH BÀY TRONG BÁO CÁO LƯU CHUYỂN TIỀN TỆ (ĐVT: Đồng)</t>
  </si>
  <si>
    <t>NHỮNG THÔNG TIN KHÁC</t>
  </si>
  <si>
    <t>NIÊN ĐỘ KẾ TOÁN, ĐƠN VỊ TIỀN TỆ SỬ DỤNG TRONG KẾ TOÁN</t>
  </si>
  <si>
    <t>Chế độ kế toán áp dụng:</t>
  </si>
  <si>
    <t>THÔNG TIN BỔ SUNG CHO CÁC KHOẢN MỤC TRÌNH BÀY TRONG BẢNG CÂN ĐỐI KẾ TOÁN VÀ BÁO CÁO KẾT QUẢ HOẠT ĐỘNG KINH DOANH (ĐVT: Đồng)</t>
  </si>
  <si>
    <t>A.</t>
  </si>
  <si>
    <t>Các khoản phải thu ngắn hạn</t>
  </si>
  <si>
    <t>Phải thu nội bộ: Không có</t>
  </si>
  <si>
    <t>Các khoản phải thu khác</t>
  </si>
  <si>
    <t>Phải thu theo tiến độ kế hoạch hợp đồng xây dựng</t>
  </si>
  <si>
    <t>a/</t>
  </si>
  <si>
    <t>b/</t>
  </si>
  <si>
    <t>Tài sản thiếu chờ xử lý</t>
  </si>
  <si>
    <t>c/</t>
  </si>
  <si>
    <t>Ký cược, ký quỹ ngắn hạn</t>
  </si>
  <si>
    <t>d/</t>
  </si>
  <si>
    <t>Giá trị thuần của phải thu thương mại và phải thu khác</t>
  </si>
  <si>
    <t>Vốn kinh doanh ở các đơn vị trực thuộc</t>
  </si>
  <si>
    <t>Cho vay nội bộ</t>
  </si>
  <si>
    <t>Phải thu nội bộ khác</t>
  </si>
  <si>
    <t>Phải thu dài hạn khác</t>
  </si>
  <si>
    <t>Các khoản đầu tư tài chính ngắn hạn, dài hạn:</t>
  </si>
  <si>
    <t>11.1</t>
  </si>
  <si>
    <t>Đầu tư tài chính ngắn hạn</t>
  </si>
  <si>
    <t>11.2</t>
  </si>
  <si>
    <t>Đầu tư tài chính dài hạn</t>
  </si>
  <si>
    <t>Đầu tư vào cơ sở kinh doanh đồng kiểm soát</t>
  </si>
  <si>
    <t>e/</t>
  </si>
  <si>
    <t xml:space="preserve">Tài sản thuế thu nhập hoãn lại và Thuế thu nhập hoãn lại phải trả: </t>
  </si>
  <si>
    <t xml:space="preserve">Các khoản vay và nợ ngắn hạn: </t>
  </si>
  <si>
    <t>16.1</t>
  </si>
  <si>
    <t>Thuế phải nộp Nhà nước</t>
  </si>
  <si>
    <t>Thuế và các khoản phải nộp Nhà nước</t>
  </si>
  <si>
    <t>16.2</t>
  </si>
  <si>
    <t>Các khoản phải nộp khác</t>
  </si>
  <si>
    <t>Các khoản phí, lệ phí</t>
  </si>
  <si>
    <t>Các khoản phải trả, phải nộp khác</t>
  </si>
  <si>
    <t>Tài sản thừa chờ xử lý</t>
  </si>
  <si>
    <t>Bảo hiểm Y tế</t>
  </si>
  <si>
    <t>Bảo hiểm xã hội</t>
  </si>
  <si>
    <t>18.4</t>
  </si>
  <si>
    <t>18.5</t>
  </si>
  <si>
    <t>Các khoản phải trả phải nộp khác</t>
  </si>
  <si>
    <t>Các khoản vay và nợ dài hạn</t>
  </si>
  <si>
    <t>20.1</t>
  </si>
  <si>
    <t>20.2</t>
  </si>
  <si>
    <t>20.3</t>
  </si>
  <si>
    <t>Mục đích trích lập quỹ đầu tư phát triển, quỹ dự phòng tài chính và các quỹ khác thuộc vốn chủ sở hữu</t>
  </si>
  <si>
    <t>Quỹ đầu tư phát triển:</t>
  </si>
  <si>
    <t>Quỹ dự phòng tài chính:</t>
  </si>
  <si>
    <t>Nguồn kinh phí</t>
  </si>
  <si>
    <t>Nguồn kinh phí đã hình thành TSCĐ</t>
  </si>
  <si>
    <t>Tài sản thuê ngoài</t>
  </si>
  <si>
    <t>28.</t>
  </si>
  <si>
    <t>Thông tin so sánh</t>
  </si>
  <si>
    <t>Hà Nội, ngày 20 tháng 1 năm 2014</t>
  </si>
  <si>
    <t>Các đội công trình phục vụ sản xuất</t>
  </si>
  <si>
    <t>Các đối tượng khác</t>
  </si>
  <si>
    <t>Đặt cọc thuê văn phòng tại Văn Quán</t>
  </si>
  <si>
    <t>Đặt cọc tiền điện văn phòng</t>
  </si>
  <si>
    <t>Tài sản ngắn hạn khác</t>
  </si>
  <si>
    <t>Chi phí trả trước ngắn hạn</t>
  </si>
  <si>
    <t>Phải trả Người lao động</t>
  </si>
  <si>
    <t>Quỹ khen thưởng, phúc lợi</t>
  </si>
  <si>
    <t>Quỹ khen thưởng</t>
  </si>
  <si>
    <t>Quỹ phúc lợi</t>
  </si>
  <si>
    <t>TT</t>
  </si>
  <si>
    <t>Dë dang cuèi kú</t>
  </si>
  <si>
    <t>I</t>
  </si>
  <si>
    <t>II</t>
  </si>
  <si>
    <t>III</t>
  </si>
  <si>
    <t>B¾c Ninh (Hoµng Anh)</t>
  </si>
  <si>
    <t>Xa La (Tïng)</t>
  </si>
  <si>
    <t>Apa b­ëi Kh¸nh Hßa (Hång)</t>
  </si>
  <si>
    <t>IV</t>
  </si>
  <si>
    <t>8=7-6</t>
  </si>
  <si>
    <t>11=10-9</t>
  </si>
  <si>
    <t>12=3+6-9</t>
  </si>
  <si>
    <t>13=4+7-10</t>
  </si>
  <si>
    <t>14=13-12</t>
  </si>
  <si>
    <t>A</t>
  </si>
  <si>
    <t>B</t>
  </si>
  <si>
    <t>C</t>
  </si>
  <si>
    <t>D</t>
  </si>
  <si>
    <t xml:space="preserve"> Công ty cổ phần Sông Đà 19 </t>
  </si>
  <si>
    <t>BÁO CÁO CHI PHÍ SẢN XUẤT VÀ GIÁ THÀNH SẢN XUẤT</t>
  </si>
  <si>
    <t>Năm 2013</t>
  </si>
  <si>
    <t>PHÒNG TÀI CHÍNH KẾ TOÁN</t>
  </si>
  <si>
    <t>Công trình, Hạng mục công trình</t>
  </si>
  <si>
    <t>Chi phí trực tiếp</t>
  </si>
  <si>
    <t>Vật liệu</t>
  </si>
  <si>
    <t>Nhân công</t>
  </si>
  <si>
    <t>Máy thi công</t>
  </si>
  <si>
    <t>Sản xuất chung</t>
  </si>
  <si>
    <t>Dở dang đầu kỳ</t>
  </si>
  <si>
    <t>Dở dang cuối kỳ</t>
  </si>
  <si>
    <t>Giá thành</t>
  </si>
  <si>
    <t>TỔNG CỘNG</t>
  </si>
  <si>
    <t>HOẠT ĐỘNG XÂY LẮP</t>
  </si>
  <si>
    <t>Thủy điện Xêcamản 3</t>
  </si>
  <si>
    <t>Thủy điện Xêcamản 1</t>
  </si>
  <si>
    <t>Bệnh viện đa khoa Tiên Du Bắc Ninh</t>
  </si>
  <si>
    <t>Thủy điện ĐăkLây</t>
  </si>
  <si>
    <t>Thủy điện ĐăkLây (Nhân)</t>
  </si>
  <si>
    <t>Nhà máy khí công nghiệp Hóa Cốc</t>
  </si>
  <si>
    <t>Thủy điện ĐăkMy 2</t>
  </si>
  <si>
    <t>Thủy điện Hủa Na</t>
  </si>
  <si>
    <t>Nhà máy gạch Lương Sơn - HB</t>
  </si>
  <si>
    <t>Chung cư Nam Xa La</t>
  </si>
  <si>
    <t>Thủy điện Lai Châu</t>
  </si>
  <si>
    <t>Thủy điện PleiKrong</t>
  </si>
  <si>
    <t>Thủy điện Bình Điền</t>
  </si>
  <si>
    <t>Trường Trần Hưng Đạo</t>
  </si>
  <si>
    <t>Thư viện Quảng Nam</t>
  </si>
  <si>
    <t>Cầu Biện Tứ Câu 2</t>
  </si>
  <si>
    <t>Thủy điện Sê san 4</t>
  </si>
  <si>
    <t>Đường Nguyễn Thiện Thuật</t>
  </si>
  <si>
    <t>Trung tâm sát hạch lái xe</t>
  </si>
  <si>
    <t>Đường nội bộ An Khê</t>
  </si>
  <si>
    <t>Nhà máy tính bột sắn Hướng Hóa</t>
  </si>
  <si>
    <t>Đường Quảng Nam</t>
  </si>
  <si>
    <t>KINH DOANH VẬT TƯ VÀ DỊCH VỤ</t>
  </si>
  <si>
    <t>BÁO CÁO KẾT QUẢ KINH DOANH THEO CÔNG TRÌNH SẢN PHẨM</t>
  </si>
  <si>
    <t>tt</t>
  </si>
  <si>
    <t>Chi phí quản lý doanh nghiệp</t>
  </si>
  <si>
    <t>Chi phí khác</t>
  </si>
  <si>
    <t>Giá thành toàn bộ</t>
  </si>
  <si>
    <t>Lãi (+); Lỗ (-)</t>
  </si>
  <si>
    <t>CUNG CẤP DỊCH VỤ</t>
  </si>
  <si>
    <t>Cho thuê văn phòng</t>
  </si>
  <si>
    <t>Phụ phí Thầu phụ</t>
  </si>
  <si>
    <t>HOẠT ĐỘNG TÀI CHÍNH</t>
  </si>
  <si>
    <t>Lãi tiền vay, tiền gửi Ngân hàng</t>
  </si>
  <si>
    <t>Lãi thu của chủ công trình</t>
  </si>
  <si>
    <t>HOẠT ĐỘNG KHÁC</t>
  </si>
  <si>
    <t>Thanh lý TSCĐ</t>
  </si>
  <si>
    <t>Thu nhập khác</t>
  </si>
  <si>
    <t>BÁO CÁO SO SÁNH CHI PHÍ VÀ SẢN LƯỢNG</t>
  </si>
  <si>
    <t>ĐVT:</t>
  </si>
  <si>
    <t>1.000 đ</t>
  </si>
  <si>
    <t>Công trình/Hạng mục công trình</t>
  </si>
  <si>
    <t>Chi phí thực tế</t>
  </si>
  <si>
    <t>Giá trị sản lượng</t>
  </si>
  <si>
    <t>Thực hiện trong kỳ</t>
  </si>
  <si>
    <t>Thu trong kỳ</t>
  </si>
  <si>
    <t>Lãi (+);       Lỗ (-)</t>
  </si>
  <si>
    <t>Chênh lệch</t>
  </si>
  <si>
    <t>XÂY LẮP</t>
  </si>
  <si>
    <t>Bồn hoa An Khánh</t>
  </si>
  <si>
    <t>Đường thanh niên ven biển GĐ2</t>
  </si>
  <si>
    <t>Đường Nam Quảng Nam</t>
  </si>
  <si>
    <t>Chi phí quản lý</t>
  </si>
  <si>
    <t xml:space="preserve"> Đơn vị tiền tệ sử dụng trong kế toán: Đồng Việt Nam (VNĐ).</t>
  </si>
  <si>
    <t>Các khoản đầu tư tài chính ngắn hạn:</t>
  </si>
  <si>
    <t>Chứng khoán đầu tư ngắn hạn</t>
  </si>
  <si>
    <t>Đầu tư ngắn hạn khác</t>
  </si>
  <si>
    <t>Dự phòng giảm giá đầu tư ngắn hạn</t>
  </si>
  <si>
    <t>3.1</t>
  </si>
  <si>
    <t>CHUẨN MỰC VÀ CHẾ ĐỘ KẾ TOÁN ÁP DỤNG</t>
  </si>
  <si>
    <t>Tuyên bố về việc tuân thủ Chuẩn mực kế toán và chế độ kế toán</t>
  </si>
  <si>
    <t>Nguyên tắc ghi nhận hàng tồn kho</t>
  </si>
  <si>
    <t xml:space="preserve">Nguyên tắc ghi nhận và khấu hao tài sản cố định và bất động sản đầu tư </t>
  </si>
  <si>
    <t>3.2</t>
  </si>
  <si>
    <t>Nguyên tắc ghi nhận và khấu hao bất động sản đầu tư: Công ty không có bất động sản đầu tư</t>
  </si>
  <si>
    <t>Nguyên tắc ghi nhận các khoản đầu tư tài chính</t>
  </si>
  <si>
    <t xml:space="preserve">Nguyên tắc ghi nhận và vốn hoá các khoản chi phí đi vay </t>
  </si>
  <si>
    <t>6.1</t>
  </si>
  <si>
    <t>Nguyên tắc ghi nhận và vốn hóa các khoản chi phí khác</t>
  </si>
  <si>
    <t>Chi phí trả trước ngắn hạn: Các công cụ dụng cụ có giá trị lớn đã đưa vào sử dụng được phân bổ vào chi phí theo phương pháp đường thẳng với thời gian phân bổ không quá 03 năm. Chi phí thuê văn phòng trả trước thể hiện khoản tiền thuê văn phòng đã trả cho phần diện tích Công ty đang sử dụng. Tiền thuê văn phòng được phân bổ theo thời hạn thuê quy định trên hợp đồng thuê.</t>
  </si>
  <si>
    <t>Nguyên tắc ghi nhận chi phí phải trả</t>
  </si>
  <si>
    <t>Nguyên tắc và phương pháp ghi nhận các khoản dự phòng phải trả: Không có</t>
  </si>
  <si>
    <t>Nguyên tắc ghi nhận Nguồn vốn chủ sở hữu:</t>
  </si>
  <si>
    <t>Nguyên tắc và phương pháp ghi nhận doanh thu</t>
  </si>
  <si>
    <t>11.3</t>
  </si>
  <si>
    <t>Nguyên tắc và phương pháp ghi nhận chi phí tài chính</t>
  </si>
  <si>
    <t>Các nguyên tắc và phương pháp kế toán khác</t>
  </si>
  <si>
    <t>Nguyên tắc ghi nhận các khoản phải trả thương mại và phải trả khác</t>
  </si>
  <si>
    <t>3.3</t>
  </si>
  <si>
    <t>3.4</t>
  </si>
  <si>
    <t>3.5</t>
  </si>
  <si>
    <t>3.6</t>
  </si>
  <si>
    <t>3.7</t>
  </si>
  <si>
    <t>6.2</t>
  </si>
  <si>
    <t>Phải thu dài hạn nội bộ</t>
  </si>
  <si>
    <t>Cho vay dài hạn nội bộ</t>
  </si>
  <si>
    <t>Phải thu dài hạn nội bộ khác</t>
  </si>
  <si>
    <t>Các khoản phải thu dài hạn khác</t>
  </si>
  <si>
    <t>Ký quỹ, ký cược dài hạn</t>
  </si>
  <si>
    <t>Các khoản tiền nhận ủy thác</t>
  </si>
  <si>
    <t>Cho vay không có lãi</t>
  </si>
  <si>
    <t>8. Tăng, giảm tài sản cố định hữu hình</t>
  </si>
  <si>
    <t>Tăng, giảm tài sản cố định vô hình:</t>
  </si>
  <si>
    <t xml:space="preserve">Tăng, giảm tài sản cố định thuê tài chính: </t>
  </si>
  <si>
    <t>13.1</t>
  </si>
  <si>
    <t>13.2</t>
  </si>
  <si>
    <t>21.</t>
  </si>
  <si>
    <t>22. Vốn chủ sở hữu</t>
  </si>
  <si>
    <t>a/ Bảng đối chiếu biến động của Vốn chủ sở hữu</t>
  </si>
  <si>
    <t>đ/</t>
  </si>
  <si>
    <t xml:space="preserve"> Số cuối năm</t>
  </si>
  <si>
    <t>Các quỹ của doanh nghiệp</t>
  </si>
  <si>
    <t>VI.</t>
  </si>
  <si>
    <t>Tổng Doanh thu bán hàng và cung cấp dịch vụ (Mã số 01)</t>
  </si>
  <si>
    <t xml:space="preserve">Các khoản giảm trừ doanh thu (Mã số 02): </t>
  </si>
  <si>
    <t>Doanh thu thuần (Mã số 10)</t>
  </si>
  <si>
    <t>Giá vốn hàng bán (Mã số 11)</t>
  </si>
  <si>
    <t>Doanh thu hoạt động tài chính (Mã số 21)</t>
  </si>
  <si>
    <t>30.</t>
  </si>
  <si>
    <t>Chi phí tài chính (Mã số 22)</t>
  </si>
  <si>
    <t>31.</t>
  </si>
  <si>
    <t>Chi phí thuế thu nhập doanh nghiệp hiện hành (Mã số 51)</t>
  </si>
  <si>
    <t>32.</t>
  </si>
  <si>
    <t>Chi phí thuế thu nhập doanh nghiệp hoãn lại (Mã số 52)</t>
  </si>
  <si>
    <t>Chi phí thuế TNDN hoãn lại phát sinh từ việc hoàn nhập tài sản thuế thu nhập hoãn lại</t>
  </si>
  <si>
    <t>Thu nhập chịu thuế TNDN hoãn lại phát sinh từ các khoản chênh lệch tạm thời được khấu trừ</t>
  </si>
  <si>
    <t>Thu nhập chịu thuế TNDN hoãn lại phát sinh từ các khoản lỗ tính thuế và ưu đãi thuế chưa sử dụng</t>
  </si>
  <si>
    <t>33.</t>
  </si>
  <si>
    <t>34.</t>
  </si>
  <si>
    <t>Các giao dịch không bằng tiền ảnh hưởng đến báo cáo lưu chuyển tiền tệ và các khoản tiền do doanh nghiệp nắm giữ nhưng không được sử dụng</t>
  </si>
  <si>
    <t>VIII.</t>
  </si>
  <si>
    <t>Những khoản nợ tiềm tàng, khoản cam kết và những thông tin tài chính khác</t>
  </si>
  <si>
    <t>Những sự kiện phát sinh sau ngày kết thúc kỳ kế toán năm</t>
  </si>
  <si>
    <t>Thông tin về các bên liên quan</t>
  </si>
  <si>
    <t>Trình này tài sản, doanh thu, kết quả kinh doanh theo bộ phận theo quy định của Chuẩn mực kế toán số 28 "Báo cáo bộ phận"</t>
  </si>
  <si>
    <t>5.1</t>
  </si>
  <si>
    <t>5.2</t>
  </si>
  <si>
    <t>Cơ cấu tài sản (%)</t>
  </si>
  <si>
    <t>Cơ cấu nguồn vốn (%)</t>
  </si>
  <si>
    <t>THÔNG TIN BỔ SUNG CHO CÁC KHOẢN MỤC NỢ PHẢI TRẢ TRONG BẢNG CÂN ĐỐI KẾ TOÁN:</t>
  </si>
  <si>
    <t>18.6</t>
  </si>
  <si>
    <t>Bảo hiểm thất nghiệp</t>
  </si>
  <si>
    <t>Hà Văn Hồi</t>
  </si>
  <si>
    <t>Thu nhập chịu thuế TNDN hoãn lại phát sinh từ việc hoàn nhập thuế thu nhập hoãn lại phải trả</t>
  </si>
  <si>
    <t>b</t>
  </si>
  <si>
    <t>Nguyễn Hữu Hồng</t>
  </si>
  <si>
    <t>Trân trọng giải trình!</t>
  </si>
  <si>
    <t>CT Nam Xala</t>
  </si>
  <si>
    <t>CT thủy điện Bình Điền</t>
  </si>
  <si>
    <t>NMG Lương Sơn</t>
  </si>
  <si>
    <t xml:space="preserve">     2.2/ Chi phí quản lý doanh nghiệp tăng so với cùng kỳ năm trước 22.868.168.035, đồng; trong đó trích lập chi phí dự phòng là: 23.304.399.667, đồng và chi phí tài chính tăng so với cùng kỳ năm trước là 232.484.864, đồng</t>
  </si>
  <si>
    <t>Tiền phạt thuế</t>
  </si>
  <si>
    <t>BQLDA GTNT Đà Nẵng</t>
  </si>
  <si>
    <t xml:space="preserve">                               Vũ Trung Trực</t>
  </si>
  <si>
    <t xml:space="preserve">             Hoàng Thị Thoa                                             Trần Trung Khìn</t>
  </si>
  <si>
    <t xml:space="preserve">           Hoàng Thị Thoa</t>
  </si>
  <si>
    <t>Hoàng Thị Thoa</t>
  </si>
  <si>
    <t xml:space="preserve">Các khoản phải trả phải nộp khác </t>
  </si>
  <si>
    <t>CT cải tạo tỉnh lộ 4 Đăk Nông</t>
  </si>
  <si>
    <t>CT thủy điện Lai Châu</t>
  </si>
  <si>
    <t>Cty TNHH Đăk Lây</t>
  </si>
  <si>
    <t xml:space="preserve">     1.4/ Chi phí khác giảm so với cùng kỳ năm trước đã làm tăng lợi nhuận là: 123.166.135, đồng</t>
  </si>
  <si>
    <t>Vũ Thị Hải Hà</t>
  </si>
  <si>
    <t>Phan Tiến Mạnh</t>
  </si>
  <si>
    <t>Nguyễn Xuân Tám</t>
  </si>
  <si>
    <t>9 tháng</t>
  </si>
  <si>
    <t>CT thủy điện Pleikrong</t>
  </si>
  <si>
    <t>Nguyễn Xuân Tám- NH Công thương</t>
  </si>
  <si>
    <t>Hà Nội, ngày 15 tháng 04 năm 2015</t>
  </si>
  <si>
    <t>GIẢI TRÌNH BÁO CÁO TÀI CHÍNH QUÝ 1 NĂM 2015</t>
  </si>
  <si>
    <t xml:space="preserve">     Chúng tôi xin giải trình báo cáo kết quả sản xuất kinh doanh quý 1 năm 2015 như sau:</t>
  </si>
  <si>
    <t>Quý 1</t>
  </si>
  <si>
    <t>Quý 1 năm 2015</t>
  </si>
  <si>
    <t>Tại ngày 31 tháng 03 năm 2015</t>
  </si>
  <si>
    <t>Hà nội, ngày 15  tháng 04 năm 2015</t>
  </si>
  <si>
    <t>Quý 1 năm nay</t>
  </si>
  <si>
    <t>Quý 1 năm trước</t>
  </si>
  <si>
    <t>Kiều ĐÌnh Thuận</t>
  </si>
  <si>
    <t>Trần Hồng Thám</t>
  </si>
  <si>
    <t>Hà Nội, ngày 15  tháng 03 năm 2015</t>
  </si>
  <si>
    <t xml:space="preserve">     Lợi nhuận sau thuế quý 1 năm 2015 tăng so với quý 1 năm 2014 là: 219.766.345, đồng chủ yếu do các yếu tố sau:</t>
  </si>
  <si>
    <t xml:space="preserve">     1.2/ Chi phí quản lý doang nghiệp gảm so với cùng kỳ năm trước đã làm tăng lợi nhuận là:100.818.371, đồng</t>
  </si>
  <si>
    <t xml:space="preserve">     1.3/ Chi phí tài chính giảm so với cùng kỳ năm trước đã làm tăng lợi nhuận thêm: 117.548.648 đồng </t>
  </si>
  <si>
    <t xml:space="preserve">     1.1/ Giá vốn hàng bán Quý 1 năm 2015 tăng so với cùng kỳ năm trước đã làm giảm lợi nhuận là: 949.195.981, đồng; </t>
  </si>
  <si>
    <t xml:space="preserve">    1.2/  Doanh thu tài chính giảm làm cho lợi nhuận giảm so với cùng kỳ năm trước là : 235.014, đồng.</t>
  </si>
  <si>
    <t xml:space="preserve">    1.1/   Doanh thu thuần tăng so với cùng kỳ năm trước là 950.830.321, đồng;làm cho lợi nhuận tăng so với cùng kỳ năm trước là : 950.830.321, đồng.</t>
  </si>
  <si>
    <t xml:space="preserve">Trên đây là các nguyên nhân, yếu tố làm ảnh hưởng đến kết quả sản xuất kinh doanh quý 1 năm 2015. </t>
  </si>
</sst>
</file>

<file path=xl/styles.xml><?xml version="1.0" encoding="utf-8"?>
<styleSheet xmlns="http://schemas.openxmlformats.org/spreadsheetml/2006/main">
  <numFmts count="6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_);_(@_)"/>
    <numFmt numFmtId="165" formatCode="_(* #,##0.00_);_(* \(#,##0.00\);_(* \-??_);_(@_)"/>
    <numFmt numFmtId="166" formatCode="_(* #,##0_);_(* \(#,##0\);_(* &quot;-&quot;??_);_(@_)"/>
    <numFmt numFmtId="167" formatCode="_-* #,##0.00_-;\-* #,##0.00_-;_-* &quot;-&quot;??_-;_-@_-"/>
    <numFmt numFmtId="168" formatCode="_-* #,##0_-;\-* #,##0_-;_-* &quot;-&quot;_-;_-@_-"/>
    <numFmt numFmtId="169" formatCode="&quot;\&quot;#,##0;[Red]&quot;\&quot;\-#,##0"/>
    <numFmt numFmtId="170" formatCode="&quot;\&quot;#,##0.00;[Red]&quot;\&quot;\-#,##0.00"/>
    <numFmt numFmtId="171" formatCode="&quot; &quot;#,##0;[Red]\-&quot; &quot;#,##0"/>
    <numFmt numFmtId="172" formatCode="_-&quot; &quot;* #,##0_-;\-&quot; &quot;* #,##0_-;_-&quot; &quot;* &quot;-&quot;_-;_-@_-"/>
    <numFmt numFmtId="173" formatCode="_-&quot; &quot;* #,##0.00_-;\-&quot; &quot;* #,##0.00_-;_-&quot; &quot;* &quot;-&quot;??_-;_-@_-"/>
    <numFmt numFmtId="174" formatCode="#,###"/>
    <numFmt numFmtId="175" formatCode="#,##0.000_ "/>
    <numFmt numFmtId="176" formatCode="_ * #,##0_ ;_ * \-#,##0_ ;_ * &quot;-&quot;_ ;_ @_ "/>
    <numFmt numFmtId="177" formatCode="_ * #,##0.00_ ;_ * \-#,##0.00_ ;_ * &quot;-&quot;??_ ;_ @_ "/>
    <numFmt numFmtId="178" formatCode="_ &quot;\&quot;* #,##0_ ;_ &quot;\&quot;* \-#,##0_ ;_ &quot;\&quot;* &quot;-&quot;_ ;_ @_ "/>
    <numFmt numFmtId="179" formatCode="_ &quot;\&quot;* #,##0.00_ ;_ &quot;\&quot;* \-#,##0.00_ ;_ &quot;\&quot;* &quot;-&quot;??_ ;_ @_ "/>
    <numFmt numFmtId="180" formatCode="#,##0\ &quot;F&quot;;[Red]\-#,##0\ &quot;F&quot;"/>
    <numFmt numFmtId="181" formatCode="#,##0.00\ &quot;F&quot;;\-#,##0.00\ &quot;F&quot;"/>
    <numFmt numFmtId="182" formatCode="#,##0.00\ &quot;F&quot;;[Red]\-#,##0.00\ &quot;F&quot;"/>
    <numFmt numFmtId="183" formatCode="_-* #,##0\ &quot;F&quot;_-;\-* #,##0\ &quot;F&quot;_-;_-* &quot;-&quot;\ &quot;F&quot;_-;_-@_-"/>
    <numFmt numFmtId="184" formatCode="_(* #,##0.0000_);_(* \(#,##0.0000\);_(* &quot;-&quot;??_);_(@_)"/>
    <numFmt numFmtId="185" formatCode="&quot;\&quot;#,##0;[Red]&quot;\&quot;&quot;\&quot;\-#,##0"/>
    <numFmt numFmtId="186" formatCode="&quot;\&quot;#,##0.00;[Red]&quot;\&quot;&quot;\&quot;&quot;\&quot;&quot;\&quot;&quot;\&quot;&quot;\&quot;\-#,##0.00"/>
    <numFmt numFmtId="187" formatCode="_ * #,##0.00_)&quot;$&quot;_ ;_ * \(#,##0.00\)&quot;$&quot;_ ;_ * &quot;-&quot;??_)&quot;$&quot;_ ;_ @_ "/>
    <numFmt numFmtId="188" formatCode="#,##0.0_);\(#,##0.0\)"/>
    <numFmt numFmtId="189" formatCode="_-&quot;$&quot;* #,##0.00_-;\-&quot;$&quot;* #,##0.00_-;_-&quot;$&quot;* &quot;-&quot;??_-;_-@_-"/>
    <numFmt numFmtId="190" formatCode="0.000_)"/>
    <numFmt numFmtId="191" formatCode="m/d"/>
    <numFmt numFmtId="192" formatCode="0.0%;[Red]\(0.0%\)"/>
    <numFmt numFmtId="193" formatCode="_ * #,##0.00_)&quot;£&quot;_ ;_ * \(#,##0.00\)&quot;£&quot;_ ;_ * &quot;-&quot;??_)&quot;£&quot;_ ;_ @_ "/>
    <numFmt numFmtId="194" formatCode="0.0%;\(0.0%\)"/>
    <numFmt numFmtId="195" formatCode="#,##0;\(#,##0\)"/>
    <numFmt numFmtId="196" formatCode="\t0.00%"/>
    <numFmt numFmtId="197" formatCode="\U\S\$#,##0.00;\(\U\S\$#,##0.00\)"/>
    <numFmt numFmtId="198" formatCode="_-* #,##0\ _D_M_-;\-* #,##0\ _D_M_-;_-* &quot;-&quot;\ _D_M_-;_-@_-"/>
    <numFmt numFmtId="199" formatCode="_-* #,##0.00\ _D_M_-;\-* #,##0.00\ _D_M_-;_-* &quot;-&quot;??\ _D_M_-;_-@_-"/>
    <numFmt numFmtId="200" formatCode="\t#\ ??/??"/>
    <numFmt numFmtId="201" formatCode="_-[$€]* #,##0.00_-;\-[$€]* #,##0.00_-;_-[$€]* &quot;-&quot;??_-;_-@_-"/>
    <numFmt numFmtId="202" formatCode="#,##0\ &quot;$&quot;_);[Red]\(#,##0\ &quot;$&quot;\)"/>
    <numFmt numFmtId="203" formatCode="&quot;$&quot;###,0&quot;.&quot;00_);[Red]\(&quot;$&quot;###,0&quot;.&quot;00\)"/>
    <numFmt numFmtId="204" formatCode="&quot;ß&quot;#,##0;\-&quot;&quot;&quot;ß&quot;&quot;&quot;#,##0"/>
    <numFmt numFmtId="205" formatCode="#,##0.000_);\(#,##0.000\)"/>
    <numFmt numFmtId="206" formatCode="&quot;\&quot;#,##0;[Red]\-&quot;\&quot;#,##0"/>
    <numFmt numFmtId="207" formatCode="#,##0\ &quot;F&quot;;\-#,##0\ &quot;F&quot;"/>
    <numFmt numFmtId="208" formatCode="_-* #,##0\ &quot;DM&quot;_-;\-* #,##0\ &quot;DM&quot;_-;_-* &quot;-&quot;\ &quot;DM&quot;_-;_-@_-"/>
    <numFmt numFmtId="209" formatCode="_-* #,##0.00\ &quot;DM&quot;_-;\-* #,##0.00\ &quot;DM&quot;_-;_-* &quot;-&quot;??\ &quot;DM&quot;_-;_-@_-"/>
    <numFmt numFmtId="210" formatCode="0_)"/>
    <numFmt numFmtId="211" formatCode="&quot;$&quot;#,##0;[Red]\-&quot;$&quot;#,##0"/>
    <numFmt numFmtId="212" formatCode="#"/>
    <numFmt numFmtId="213" formatCode="_ &quot;R&quot;\ * #,##0_ ;_ &quot;R&quot;\ * \-#,##0_ ;_ &quot;R&quot;\ * &quot;-&quot;_ ;_ @_ "/>
    <numFmt numFmtId="214" formatCode="&quot;¡Ì&quot;#,##0;[Red]\-&quot;¡Ì&quot;#,##0"/>
    <numFmt numFmtId="215" formatCode="&quot;£&quot;#,##0;[Red]\-&quot;£&quot;#,##0"/>
    <numFmt numFmtId="216" formatCode="#\ ###\ ###\ ###"/>
    <numFmt numFmtId="217" formatCode="#,##0.00000000"/>
    <numFmt numFmtId="218" formatCode="&quot;$&quot;#,##0"/>
    <numFmt numFmtId="219" formatCode="_-* #,##0_-;\-* #,##0_-;_-* &quot;-&quot;??_-;_-@_-"/>
    <numFmt numFmtId="220" formatCode="_-* #,##0\ _V_N_§_-;_-* #,##0\ _V_N_§\-;_-* &quot;-&quot;??\ _V_N_§_-;_-@_-"/>
    <numFmt numFmtId="221" formatCode="_(* #,##0.0_);_(* \(#,##0.0\);_(* &quot;-&quot;??_);_(@_)"/>
    <numFmt numFmtId="222" formatCode="&quot;£&quot;#,##0;\-&quot;£&quot;#,##0"/>
    <numFmt numFmtId="223" formatCode="_-&quot;$&quot;* #,##0_-;\-&quot;$&quot;* #,##0_-;_-&quot;$&quot;* &quot;-&quot;_-;_-@_-"/>
    <numFmt numFmtId="224" formatCode="#,##0.0"/>
    <numFmt numFmtId="225" formatCode="0.0%"/>
    <numFmt numFmtId="226" formatCode="#,##0.\®"/>
  </numFmts>
  <fonts count="191">
    <font>
      <sz val="10"/>
      <name val="Arial"/>
    </font>
    <font>
      <sz val="10"/>
      <name val="Arial"/>
      <family val="2"/>
    </font>
    <font>
      <sz val="10"/>
      <color indexed="8"/>
      <name val="MS Sans Serif"/>
      <family val="2"/>
    </font>
    <font>
      <sz val="10"/>
      <color indexed="8"/>
      <name val="Times New Roman"/>
      <family val="1"/>
    </font>
    <font>
      <b/>
      <sz val="12.05"/>
      <color indexed="8"/>
      <name val="Times New Roman"/>
      <family val="1"/>
    </font>
    <font>
      <sz val="10"/>
      <name val=".VnTime"/>
      <family val="2"/>
    </font>
    <font>
      <b/>
      <sz val="10"/>
      <name val=".VnTime"/>
      <family val="2"/>
    </font>
    <font>
      <b/>
      <sz val="12"/>
      <name val=".VnTime"/>
      <family val="2"/>
    </font>
    <font>
      <sz val="8"/>
      <name val="Arial"/>
      <family val="2"/>
    </font>
    <font>
      <sz val="12"/>
      <name val=".VnTime"/>
      <family val="2"/>
    </font>
    <font>
      <sz val="12"/>
      <name val=".VnTime"/>
      <family val="2"/>
    </font>
    <font>
      <sz val="10"/>
      <name val=".VnTime"/>
      <family val="2"/>
    </font>
    <font>
      <sz val="12"/>
      <name val="VNtimes new roman"/>
      <family val="2"/>
    </font>
    <font>
      <sz val="10"/>
      <name val="Arial"/>
      <family val="2"/>
    </font>
    <font>
      <sz val="10"/>
      <name val="?? ??"/>
      <family val="1"/>
      <charset val="136"/>
    </font>
    <font>
      <sz val="10"/>
      <name val=".VnArial"/>
      <family val="2"/>
    </font>
    <font>
      <sz val="12"/>
      <name val="????"/>
      <charset val="136"/>
    </font>
    <font>
      <sz val="11"/>
      <name val="??"/>
      <family val="3"/>
      <charset val="129"/>
    </font>
    <font>
      <sz val="12"/>
      <name val="Courier"/>
      <family val="3"/>
    </font>
    <font>
      <sz val="10"/>
      <name val="AngsanaUPC"/>
      <family val="1"/>
    </font>
    <font>
      <sz val="10"/>
      <name val="MS Sans Serif"/>
      <family val="2"/>
    </font>
    <font>
      <sz val="11"/>
      <name val="–¾’©"/>
      <family val="1"/>
      <charset val="128"/>
    </font>
    <font>
      <sz val="14"/>
      <name val="VnTime"/>
    </font>
    <font>
      <sz val="12"/>
      <name val="VNI-Times"/>
    </font>
    <font>
      <b/>
      <u/>
      <sz val="14"/>
      <color indexed="8"/>
      <name val=".VnBook-AntiquaH"/>
      <family val="2"/>
    </font>
    <font>
      <sz val="10"/>
      <name val="VnTimes"/>
      <family val="2"/>
    </font>
    <font>
      <i/>
      <sz val="12"/>
      <color indexed="8"/>
      <name val=".VnBook-AntiquaH"/>
      <family val="2"/>
    </font>
    <font>
      <b/>
      <sz val="12"/>
      <color indexed="8"/>
      <name val=".VnBook-Antiqua"/>
      <family val="2"/>
    </font>
    <font>
      <i/>
      <sz val="12"/>
      <color indexed="8"/>
      <name val=".VnBook-Antiqua"/>
      <family val="2"/>
    </font>
    <font>
      <sz val="14"/>
      <name val=".VnTimeH"/>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¹ÙÅÁÃ¼"/>
      <charset val="129"/>
    </font>
    <font>
      <sz val="12"/>
      <name val="Tms Rmn"/>
    </font>
    <font>
      <sz val="11"/>
      <name val="µ¸¿ò"/>
      <charset val="129"/>
    </font>
    <font>
      <sz val="12"/>
      <name val="¹ÙÅÁÃ¼"/>
      <family val="1"/>
      <charset val="129"/>
    </font>
    <font>
      <sz val="12"/>
      <name val="µ¸¿òÃ¼"/>
      <family val="3"/>
      <charset val="129"/>
    </font>
    <font>
      <sz val="10"/>
      <name val="±¼¸²A¼"/>
      <family val="3"/>
      <charset val="129"/>
    </font>
    <font>
      <sz val="11"/>
      <name val="µ¸¿ò"/>
      <family val="3"/>
      <charset val="129"/>
    </font>
    <font>
      <sz val="10"/>
      <name val="Helv"/>
      <family val="2"/>
    </font>
    <font>
      <b/>
      <sz val="10"/>
      <name val="Helv"/>
      <family val="2"/>
    </font>
    <font>
      <sz val="11"/>
      <name val="Tms Rmn"/>
    </font>
    <font>
      <sz val="11"/>
      <name val="VNI-Times"/>
    </font>
    <font>
      <sz val="10"/>
      <name val="Times New Roman"/>
      <family val="1"/>
    </font>
    <font>
      <sz val="10"/>
      <name val="MS Serif"/>
      <family val="1"/>
    </font>
    <font>
      <sz val="13"/>
      <name val=".VnTime"/>
      <family val="2"/>
    </font>
    <font>
      <sz val="10"/>
      <name val="VNI-Aptima"/>
    </font>
    <font>
      <sz val="10"/>
      <color indexed="8"/>
      <name val="Arial"/>
      <family val="2"/>
    </font>
    <font>
      <sz val="12"/>
      <name val="Arial"/>
      <family val="2"/>
    </font>
    <font>
      <sz val="10"/>
      <color indexed="16"/>
      <name val="MS Serif"/>
      <family val="1"/>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8"/>
      <name val="Arial"/>
      <family val="2"/>
    </font>
    <font>
      <b/>
      <sz val="12"/>
      <name val=".VnBook-AntiquaH"/>
      <family val="2"/>
    </font>
    <font>
      <b/>
      <sz val="12"/>
      <color indexed="9"/>
      <name val="Tms Rmn"/>
    </font>
    <font>
      <b/>
      <sz val="12"/>
      <name val="Helv"/>
      <family val="2"/>
    </font>
    <font>
      <b/>
      <sz val="12"/>
      <name val="Arial"/>
      <family val="2"/>
    </font>
    <font>
      <b/>
      <sz val="18"/>
      <name val="Arial"/>
      <family val="2"/>
    </font>
    <font>
      <b/>
      <sz val="8"/>
      <name val="MS Sans Serif"/>
      <family val="2"/>
    </font>
    <font>
      <b/>
      <sz val="14"/>
      <name val=".VnTimeH"/>
      <family val="2"/>
    </font>
    <font>
      <sz val="8"/>
      <color indexed="12"/>
      <name val="Helv"/>
      <family val="2"/>
    </font>
    <font>
      <b/>
      <sz val="12"/>
      <color indexed="12"/>
      <name val=".VnTime"/>
      <family val="2"/>
    </font>
    <font>
      <sz val="10"/>
      <name val="MS Sans Serif"/>
      <family val="2"/>
    </font>
    <font>
      <b/>
      <sz val="11"/>
      <name val="Helv"/>
      <family val="2"/>
    </font>
    <font>
      <sz val="10"/>
      <name val=".VnAvant"/>
      <family val="2"/>
    </font>
    <font>
      <sz val="13"/>
      <name val=".VnTime"/>
      <family val="2"/>
    </font>
    <font>
      <sz val="7"/>
      <name val="Small Fonts"/>
      <family val="2"/>
    </font>
    <font>
      <b/>
      <sz val="12"/>
      <name val="VN-NTime"/>
      <family val="2"/>
    </font>
    <font>
      <sz val="12"/>
      <name val="바탕체"/>
      <family val="3"/>
      <charset val="129"/>
    </font>
    <font>
      <sz val="14"/>
      <name val="System"/>
      <family val="2"/>
    </font>
    <font>
      <b/>
      <sz val="11"/>
      <name val="Arial"/>
      <family val="2"/>
    </font>
    <font>
      <sz val="12"/>
      <color indexed="8"/>
      <name val="Times New Roman"/>
      <family val="1"/>
    </font>
    <font>
      <sz val="12"/>
      <name val="Helv"/>
      <family val="2"/>
    </font>
    <font>
      <b/>
      <sz val="10"/>
      <name val="MS Sans Serif"/>
      <family val="2"/>
    </font>
    <font>
      <sz val="8"/>
      <name val="Wingdings"/>
      <charset val="2"/>
    </font>
    <font>
      <sz val="8"/>
      <name val="Helv"/>
    </font>
    <font>
      <sz val="11"/>
      <name val="3C_Times_T"/>
    </font>
    <font>
      <sz val="8"/>
      <name val="MS Sans Serif"/>
      <family val="2"/>
    </font>
    <font>
      <sz val="11"/>
      <color indexed="32"/>
      <name val="VNI-Times"/>
    </font>
    <font>
      <b/>
      <sz val="8"/>
      <color indexed="8"/>
      <name val="Helv"/>
    </font>
    <font>
      <sz val="14"/>
      <name val=".VnTime"/>
      <family val="2"/>
    </font>
    <font>
      <sz val="12"/>
      <name val="VNTime"/>
    </font>
    <font>
      <sz val="12"/>
      <name val="VNTime"/>
      <family val="2"/>
    </font>
    <font>
      <b/>
      <sz val="13"/>
      <color indexed="8"/>
      <name val=".VnTimeH"/>
      <family val="2"/>
    </font>
    <font>
      <sz val="14"/>
      <name val=".Vn3DH"/>
      <family val="2"/>
    </font>
    <font>
      <sz val="10"/>
      <name val="VNtimes new roman"/>
      <family val="2"/>
    </font>
    <font>
      <sz val="14"/>
      <name val="VnTime"/>
      <family val="2"/>
    </font>
    <font>
      <b/>
      <sz val="8"/>
      <name val="VN Helvetica"/>
      <family val="2"/>
    </font>
    <font>
      <sz val="9"/>
      <name val=".VnTime"/>
      <family val="2"/>
    </font>
    <font>
      <b/>
      <sz val="10"/>
      <name val="VN AvantGBook"/>
      <family val="2"/>
    </font>
    <font>
      <b/>
      <sz val="16"/>
      <name val=".VnTime"/>
      <family val="2"/>
    </font>
    <font>
      <sz val="14"/>
      <name val=".VnArial"/>
      <family val="2"/>
    </font>
    <font>
      <sz val="16"/>
      <name val="AngsanaUPC"/>
      <family val="3"/>
    </font>
    <font>
      <sz val="10"/>
      <name val=" "/>
      <family val="1"/>
      <charset val="136"/>
    </font>
    <font>
      <sz val="12"/>
      <name val="Times New Roman"/>
      <family val="1"/>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2"/>
      <name val="宋体"/>
      <charset val="134"/>
    </font>
    <font>
      <sz val="10"/>
      <name val="Courier"/>
      <family val="3"/>
    </font>
    <font>
      <sz val="8"/>
      <name val=".VnTime"/>
      <family val="2"/>
    </font>
    <font>
      <b/>
      <sz val="7"/>
      <name val="Times New Roman"/>
      <family val="1"/>
    </font>
    <font>
      <sz val="10"/>
      <color indexed="8"/>
      <name val="MS Sans Serif"/>
      <family val="2"/>
    </font>
    <font>
      <sz val="11.5"/>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name val="Times New Roman"/>
      <family val="1"/>
    </font>
    <font>
      <sz val="10"/>
      <color indexed="9"/>
      <name val="VNI-Times"/>
      <family val="2"/>
    </font>
    <font>
      <sz val="10"/>
      <color indexed="8"/>
      <name val="VNI-Times"/>
      <family val="2"/>
    </font>
    <font>
      <b/>
      <sz val="10"/>
      <color indexed="8"/>
      <name val="VNI-Times"/>
      <family val="2"/>
    </font>
    <font>
      <b/>
      <sz val="18"/>
      <color indexed="62"/>
      <name val="Cambria"/>
      <family val="2"/>
    </font>
    <font>
      <sz val="8"/>
      <name val=".VnHelvetIns"/>
      <family val="2"/>
    </font>
    <font>
      <sz val="12"/>
      <name val=".VnArial"/>
      <family val="2"/>
    </font>
    <font>
      <b/>
      <sz val="11"/>
      <name val="Times New Roman"/>
      <family val="1"/>
    </font>
    <font>
      <sz val="13"/>
      <name val="Times New Roman"/>
      <family val="1"/>
    </font>
    <font>
      <b/>
      <sz val="13"/>
      <name val="Times New Roman"/>
      <family val="1"/>
    </font>
    <font>
      <sz val="10.5"/>
      <name val="Times New Roman"/>
      <family val="1"/>
    </font>
    <font>
      <b/>
      <sz val="10.5"/>
      <name val="Times New Roman"/>
      <family val="1"/>
    </font>
    <font>
      <b/>
      <sz val="14"/>
      <name val="Times New Roman"/>
      <family val="1"/>
    </font>
    <font>
      <b/>
      <i/>
      <sz val="10.5"/>
      <name val="Times New Roman"/>
      <family val="1"/>
    </font>
    <font>
      <i/>
      <sz val="10.5"/>
      <name val="Times New Roman"/>
      <family val="1"/>
    </font>
    <font>
      <sz val="9.5"/>
      <name val="Times New Roman"/>
      <family val="1"/>
    </font>
    <font>
      <b/>
      <sz val="10.5"/>
      <color indexed="10"/>
      <name val="Times New Roman"/>
      <family val="1"/>
    </font>
    <font>
      <b/>
      <sz val="8"/>
      <color indexed="81"/>
      <name val="Tahoma"/>
      <family val="2"/>
    </font>
    <font>
      <sz val="8"/>
      <color indexed="81"/>
      <name val="Tahoma"/>
      <family val="2"/>
    </font>
    <font>
      <b/>
      <sz val="14"/>
      <name val=".VnTime"/>
      <family val="2"/>
    </font>
    <font>
      <sz val="11.1"/>
      <color indexed="8"/>
      <name val="Times New Roman"/>
      <family val="1"/>
    </font>
    <font>
      <sz val="12.05"/>
      <color indexed="8"/>
      <name val="Times New Roman"/>
      <family val="1"/>
    </font>
    <font>
      <sz val="11"/>
      <name val="Times New Roman"/>
      <family val="1"/>
    </font>
    <font>
      <b/>
      <sz val="12"/>
      <name val="Times New Roman"/>
      <family val="1"/>
    </font>
    <font>
      <sz val="11.5"/>
      <color indexed="8"/>
      <name val="Times New Roman"/>
      <family val="1"/>
    </font>
    <font>
      <b/>
      <i/>
      <sz val="11.5"/>
      <name val="Times New Roman"/>
      <family val="1"/>
    </font>
    <font>
      <i/>
      <sz val="11.5"/>
      <name val="Times New Roman"/>
      <family val="1"/>
    </font>
    <font>
      <b/>
      <sz val="11.5"/>
      <name val="Times New Roman"/>
      <family val="1"/>
    </font>
    <font>
      <sz val="11.5"/>
      <color indexed="10"/>
      <name val="Times New Roman"/>
      <family val="1"/>
    </font>
    <font>
      <sz val="11.1"/>
      <name val="Times New Roman"/>
      <family val="1"/>
    </font>
    <font>
      <sz val="9.9499999999999993"/>
      <color indexed="8"/>
      <name val="Times New Roman"/>
      <family val="1"/>
    </font>
    <font>
      <b/>
      <i/>
      <u/>
      <sz val="14"/>
      <name val="Times New Roman"/>
      <family val="1"/>
    </font>
    <font>
      <sz val="14"/>
      <name val="Times New Roman"/>
      <family val="1"/>
    </font>
    <font>
      <b/>
      <sz val="11.1"/>
      <color indexed="8"/>
      <name val="Times New Roman"/>
      <family val="1"/>
    </font>
    <font>
      <b/>
      <sz val="9"/>
      <color indexed="8"/>
      <name val="Times New Roman"/>
      <family val="1"/>
    </font>
    <font>
      <b/>
      <i/>
      <sz val="9"/>
      <color indexed="8"/>
      <name val="Times New Roman"/>
      <family val="1"/>
    </font>
    <font>
      <sz val="9"/>
      <color indexed="8"/>
      <name val="Times New Roman"/>
      <family val="1"/>
    </font>
    <font>
      <i/>
      <sz val="9"/>
      <color indexed="8"/>
      <name val="Times New Roman"/>
      <family val="1"/>
    </font>
    <font>
      <b/>
      <sz val="9.9499999999999993"/>
      <color indexed="8"/>
      <name val="Times New Roman"/>
      <family val="1"/>
    </font>
    <font>
      <b/>
      <sz val="10"/>
      <color indexed="8"/>
      <name val="Times New Roman"/>
      <family val="1"/>
    </font>
    <font>
      <b/>
      <i/>
      <sz val="10"/>
      <name val="Times New Roman"/>
      <family val="1"/>
    </font>
    <font>
      <b/>
      <u/>
      <sz val="12"/>
      <name val="Times New Roman"/>
      <family val="1"/>
    </font>
    <font>
      <i/>
      <sz val="12"/>
      <name val="Times New Roman"/>
      <family val="1"/>
    </font>
    <font>
      <b/>
      <i/>
      <sz val="12"/>
      <name val="Times New Roman"/>
      <family val="1"/>
    </font>
    <font>
      <b/>
      <sz val="11.5"/>
      <color indexed="10"/>
      <name val="Times New Roman"/>
      <family val="1"/>
    </font>
    <font>
      <b/>
      <sz val="11.5"/>
      <color indexed="8"/>
      <name val="Times New Roman"/>
      <family val="1"/>
    </font>
    <font>
      <sz val="12"/>
      <color indexed="10"/>
      <name val="Times New Roman"/>
      <family val="1"/>
    </font>
    <font>
      <sz val="8"/>
      <name val="Times New Roman"/>
      <family val="1"/>
    </font>
    <font>
      <i/>
      <sz val="13"/>
      <name val="Times New Roman"/>
      <family val="1"/>
    </font>
    <font>
      <b/>
      <i/>
      <sz val="14"/>
      <name val="Times New Roman"/>
      <family val="1"/>
    </font>
    <font>
      <sz val="12"/>
      <color rgb="FFFF0000"/>
      <name val="Times New Roman"/>
      <family val="1"/>
    </font>
    <font>
      <sz val="11.1"/>
      <color rgb="FFFF0000"/>
      <name val="Times New Roman"/>
      <family val="1"/>
    </font>
    <font>
      <b/>
      <sz val="14.05"/>
      <color indexed="8"/>
      <name val="Times New Roman"/>
      <family val="1"/>
    </font>
    <font>
      <b/>
      <i/>
      <sz val="11"/>
      <name val="Times New Roman"/>
      <family val="1"/>
    </font>
    <font>
      <i/>
      <sz val="11.1"/>
      <name val="Times New Roman"/>
      <family val="1"/>
    </font>
    <font>
      <i/>
      <sz val="10"/>
      <name val="Times New Roman"/>
      <family val="1"/>
    </font>
    <font>
      <b/>
      <i/>
      <sz val="13"/>
      <name val="Times New Roman"/>
      <family val="1"/>
    </font>
    <font>
      <sz val="10"/>
      <color rgb="FFFF0000"/>
      <name val="Times New Roman"/>
      <family val="1"/>
    </font>
    <font>
      <b/>
      <sz val="11.5"/>
      <color rgb="FFFF0000"/>
      <name val="Times New Roman"/>
      <family val="1"/>
    </font>
    <font>
      <u/>
      <sz val="11.5"/>
      <name val="Times New Roman"/>
      <family val="1"/>
    </font>
    <font>
      <b/>
      <sz val="12"/>
      <color rgb="FFFF0000"/>
      <name val="Times New Roman"/>
      <family val="1"/>
    </font>
    <font>
      <b/>
      <sz val="9"/>
      <name val="Times New Roman"/>
      <family val="1"/>
    </font>
    <font>
      <b/>
      <sz val="9"/>
      <color rgb="FFFF0000"/>
      <name val="Times New Roman"/>
      <family val="1"/>
    </font>
    <font>
      <sz val="9"/>
      <name val="Times New Roman"/>
      <family val="1"/>
    </font>
  </fonts>
  <fills count="49">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darkVertical"/>
    </fill>
    <fill>
      <patternFill patternType="solid">
        <fgColor indexed="5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
      <patternFill patternType="solid">
        <fgColor indexed="41"/>
        <bgColor indexed="64"/>
      </patternFill>
    </fill>
    <fill>
      <patternFill patternType="solid">
        <fgColor indexed="42"/>
        <bgColor indexed="64"/>
      </patternFill>
    </fill>
  </fills>
  <borders count="95">
    <border>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medium">
        <color indexed="0"/>
      </right>
      <top/>
      <bottom/>
      <diagonal/>
    </border>
    <border>
      <left style="thin">
        <color indexed="64"/>
      </left>
      <right style="thin">
        <color indexed="64"/>
      </right>
      <top/>
      <bottom style="hair">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medium">
        <color indexed="55"/>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23"/>
      </bottom>
      <diagonal/>
    </border>
    <border>
      <left/>
      <right/>
      <top style="thin">
        <color indexed="64"/>
      </top>
      <bottom style="double">
        <color indexed="64"/>
      </bottom>
      <diagonal/>
    </border>
    <border>
      <left style="thin">
        <color indexed="8"/>
      </left>
      <right style="thin">
        <color indexed="8"/>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top style="thin">
        <color indexed="64"/>
      </top>
      <bottom style="thin">
        <color indexed="64"/>
      </bottom>
      <diagonal/>
    </border>
    <border>
      <left style="thin">
        <color indexed="8"/>
      </left>
      <right style="thin">
        <color indexed="8"/>
      </right>
      <top/>
      <bottom style="dotted">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thin">
        <color indexed="64"/>
      </top>
      <bottom style="dotted">
        <color indexed="8"/>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8"/>
      </right>
      <top style="thin">
        <color indexed="64"/>
      </top>
      <bottom style="thin">
        <color indexed="64"/>
      </bottom>
      <diagonal/>
    </border>
    <border>
      <left style="thin">
        <color indexed="64"/>
      </left>
      <right style="thin">
        <color indexed="64"/>
      </right>
      <top style="dotted">
        <color indexed="64"/>
      </top>
      <bottom/>
      <diagonal/>
    </border>
    <border>
      <left style="thin">
        <color indexed="8"/>
      </left>
      <right style="thin">
        <color indexed="8"/>
      </right>
      <top style="dotted">
        <color indexed="8"/>
      </top>
      <bottom style="thin">
        <color indexed="64"/>
      </bottom>
      <diagonal/>
    </border>
    <border>
      <left style="thin">
        <color indexed="64"/>
      </left>
      <right style="thin">
        <color indexed="8"/>
      </right>
      <top style="dotted">
        <color indexed="64"/>
      </top>
      <bottom style="dotted">
        <color indexed="64"/>
      </bottom>
      <diagonal/>
    </border>
    <border>
      <left style="thin">
        <color indexed="8"/>
      </left>
      <right/>
      <top style="thin">
        <color indexed="64"/>
      </top>
      <bottom style="dotted">
        <color indexed="8"/>
      </bottom>
      <diagonal/>
    </border>
    <border>
      <left/>
      <right style="thin">
        <color indexed="8"/>
      </right>
      <top style="thin">
        <color indexed="64"/>
      </top>
      <bottom style="dotted">
        <color indexed="8"/>
      </bottom>
      <diagonal/>
    </border>
    <border>
      <left style="thin">
        <color indexed="64"/>
      </left>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top style="dotted">
        <color indexed="8"/>
      </top>
      <bottom style="thin">
        <color indexed="8"/>
      </bottom>
      <diagonal/>
    </border>
    <border>
      <left/>
      <right style="thin">
        <color indexed="8"/>
      </right>
      <top style="dotted">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bottom/>
      <diagonal/>
    </border>
    <border>
      <left/>
      <right/>
      <top style="medium">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8"/>
      </right>
      <top/>
      <bottom/>
      <diagonal/>
    </border>
    <border>
      <left style="thin">
        <color indexed="64"/>
      </left>
      <right style="thin">
        <color indexed="8"/>
      </right>
      <top/>
      <bottom/>
      <diagonal/>
    </border>
    <border>
      <left style="thin">
        <color indexed="64"/>
      </left>
      <right style="thin">
        <color indexed="8"/>
      </right>
      <top style="dotted">
        <color indexed="8"/>
      </top>
      <bottom style="dotted">
        <color indexed="8"/>
      </bottom>
      <diagonal/>
    </border>
    <border>
      <left/>
      <right style="thin">
        <color indexed="8"/>
      </right>
      <top style="dotted">
        <color indexed="64"/>
      </top>
      <bottom style="dotted">
        <color indexed="64"/>
      </bottom>
      <diagonal/>
    </border>
    <border>
      <left style="thin">
        <color indexed="8"/>
      </left>
      <right style="thin">
        <color indexed="8"/>
      </right>
      <top/>
      <bottom/>
      <diagonal/>
    </border>
    <border>
      <left/>
      <right/>
      <top style="dotted">
        <color indexed="8"/>
      </top>
      <bottom style="dotted">
        <color indexed="8"/>
      </bottom>
      <diagonal/>
    </border>
    <border>
      <left/>
      <right/>
      <top style="dotted">
        <color indexed="64"/>
      </top>
      <bottom style="dotted">
        <color indexed="64"/>
      </bottom>
      <diagonal/>
    </border>
    <border>
      <left style="thin">
        <color indexed="8"/>
      </left>
      <right/>
      <top style="dotted">
        <color indexed="8"/>
      </top>
      <bottom/>
      <diagonal/>
    </border>
  </borders>
  <cellStyleXfs count="377">
    <xf numFmtId="0" fontId="0" fillId="0" borderId="0"/>
    <xf numFmtId="0" fontId="9" fillId="0" borderId="0" applyNumberFormat="0" applyFill="0" applyBorder="0" applyAlignment="0" applyProtection="0"/>
    <xf numFmtId="166" fontId="12" fillId="0" borderId="1" applyFont="0" applyBorder="0"/>
    <xf numFmtId="186" fontId="13" fillId="0" borderId="0" applyFont="0" applyFill="0" applyBorder="0" applyAlignment="0" applyProtection="0"/>
    <xf numFmtId="0" fontId="14" fillId="0" borderId="0" applyFont="0" applyFill="0" applyBorder="0" applyAlignment="0" applyProtection="0"/>
    <xf numFmtId="185" fontId="13" fillId="0" borderId="0" applyFont="0" applyFill="0" applyBorder="0" applyAlignment="0" applyProtection="0"/>
    <xf numFmtId="177" fontId="15" fillId="0" borderId="0" applyFont="0" applyFill="0" applyBorder="0" applyAlignment="0" applyProtection="0"/>
    <xf numFmtId="176" fontId="15" fillId="0" borderId="0" applyFont="0" applyFill="0" applyBorder="0" applyAlignment="0" applyProtection="0"/>
    <xf numFmtId="168" fontId="16" fillId="0" borderId="0" applyFont="0" applyFill="0" applyBorder="0" applyAlignment="0" applyProtection="0"/>
    <xf numFmtId="9" fontId="17" fillId="0" borderId="0" applyFont="0" applyFill="0" applyBorder="0" applyAlignment="0" applyProtection="0"/>
    <xf numFmtId="211" fontId="18" fillId="0" borderId="0" applyFont="0" applyFill="0" applyBorder="0" applyAlignment="0" applyProtection="0"/>
    <xf numFmtId="0" fontId="19" fillId="0" borderId="0" applyFont="0" applyFill="0" applyBorder="0" applyAlignment="0" applyProtection="0"/>
    <xf numFmtId="0" fontId="1" fillId="0" borderId="0"/>
    <xf numFmtId="0" fontId="2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applyNumberFormat="0" applyFill="0" applyBorder="0" applyAlignment="0" applyProtection="0"/>
    <xf numFmtId="0" fontId="11" fillId="0" borderId="0" applyNumberFormat="0" applyFill="0" applyBorder="0" applyAlignment="0" applyProtection="0"/>
    <xf numFmtId="0" fontId="21" fillId="0" borderId="0"/>
    <xf numFmtId="0" fontId="21" fillId="0" borderId="0"/>
    <xf numFmtId="0" fontId="21" fillId="0" borderId="0"/>
    <xf numFmtId="1" fontId="22" fillId="0" borderId="2" applyBorder="0" applyAlignment="0">
      <alignment horizontal="center"/>
    </xf>
    <xf numFmtId="0" fontId="23" fillId="0" borderId="0" applyFont="0" applyFill="0" applyBorder="0" applyAlignment="0"/>
    <xf numFmtId="0" fontId="24" fillId="2" borderId="0"/>
    <xf numFmtId="0" fontId="25" fillId="0" borderId="0"/>
    <xf numFmtId="0" fontId="26" fillId="2" borderId="0"/>
    <xf numFmtId="0" fontId="9" fillId="0" borderId="0"/>
    <xf numFmtId="0" fontId="114" fillId="3" borderId="0" applyNumberFormat="0" applyBorder="0" applyAlignment="0" applyProtection="0"/>
    <xf numFmtId="0" fontId="114" fillId="4" borderId="0" applyNumberFormat="0" applyBorder="0" applyAlignment="0" applyProtection="0"/>
    <xf numFmtId="0" fontId="114" fillId="5" borderId="0" applyNumberFormat="0" applyBorder="0" applyAlignment="0" applyProtection="0"/>
    <xf numFmtId="0" fontId="114" fillId="6" borderId="0" applyNumberFormat="0" applyBorder="0" applyAlignment="0" applyProtection="0"/>
    <xf numFmtId="0" fontId="114" fillId="7" borderId="0" applyNumberFormat="0" applyBorder="0" applyAlignment="0" applyProtection="0"/>
    <xf numFmtId="0" fontId="114" fillId="8" borderId="0" applyNumberFormat="0" applyBorder="0" applyAlignment="0" applyProtection="0"/>
    <xf numFmtId="0" fontId="27" fillId="2" borderId="0"/>
    <xf numFmtId="0" fontId="28" fillId="0" borderId="0">
      <alignment wrapText="1"/>
    </xf>
    <xf numFmtId="0" fontId="114" fillId="9" borderId="0" applyNumberFormat="0" applyBorder="0" applyAlignment="0" applyProtection="0"/>
    <xf numFmtId="0" fontId="114" fillId="10" borderId="0" applyNumberFormat="0" applyBorder="0" applyAlignment="0" applyProtection="0"/>
    <xf numFmtId="0" fontId="114" fillId="11" borderId="0" applyNumberFormat="0" applyBorder="0" applyAlignment="0" applyProtection="0"/>
    <xf numFmtId="0" fontId="114" fillId="6" borderId="0" applyNumberFormat="0" applyBorder="0" applyAlignment="0" applyProtection="0"/>
    <xf numFmtId="0" fontId="114" fillId="9" borderId="0" applyNumberFormat="0" applyBorder="0" applyAlignment="0" applyProtection="0"/>
    <xf numFmtId="0" fontId="114" fillId="12" borderId="0" applyNumberFormat="0" applyBorder="0" applyAlignment="0" applyProtection="0"/>
    <xf numFmtId="166" fontId="29" fillId="0" borderId="3" applyNumberFormat="0" applyFont="0" applyBorder="0" applyAlignment="0">
      <alignment horizontal="center" vertical="center"/>
    </xf>
    <xf numFmtId="0" fontId="11" fillId="0" borderId="0"/>
    <xf numFmtId="0" fontId="115" fillId="13" borderId="0" applyNumberFormat="0" applyBorder="0" applyAlignment="0" applyProtection="0"/>
    <xf numFmtId="0" fontId="115" fillId="10" borderId="0" applyNumberFormat="0" applyBorder="0" applyAlignment="0" applyProtection="0"/>
    <xf numFmtId="0" fontId="115" fillId="11" borderId="0" applyNumberFormat="0" applyBorder="0" applyAlignment="0" applyProtection="0"/>
    <xf numFmtId="0" fontId="115" fillId="14" borderId="0" applyNumberFormat="0" applyBorder="0" applyAlignment="0" applyProtection="0"/>
    <xf numFmtId="0" fontId="115" fillId="15" borderId="0" applyNumberFormat="0" applyBorder="0" applyAlignment="0" applyProtection="0"/>
    <xf numFmtId="0" fontId="115" fillId="16" borderId="0" applyNumberFormat="0" applyBorder="0" applyAlignment="0" applyProtection="0"/>
    <xf numFmtId="0" fontId="115" fillId="17"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8" fillId="19" borderId="0" applyNumberFormat="0" applyBorder="0" applyAlignment="0" applyProtection="0"/>
    <xf numFmtId="0" fontId="115" fillId="20" borderId="0" applyNumberFormat="0" applyBorder="0" applyAlignment="0" applyProtection="0"/>
    <xf numFmtId="0" fontId="129" fillId="21" borderId="0" applyNumberFormat="0" applyBorder="0" applyAlignment="0" applyProtection="0"/>
    <xf numFmtId="0" fontId="129" fillId="22" borderId="0" applyNumberFormat="0" applyBorder="0" applyAlignment="0" applyProtection="0"/>
    <xf numFmtId="0" fontId="128" fillId="23" borderId="0" applyNumberFormat="0" applyBorder="0" applyAlignment="0" applyProtection="0"/>
    <xf numFmtId="0" fontId="115" fillId="24" borderId="0" applyNumberFormat="0" applyBorder="0" applyAlignment="0" applyProtection="0"/>
    <xf numFmtId="0" fontId="129" fillId="21" borderId="0" applyNumberFormat="0" applyBorder="0" applyAlignment="0" applyProtection="0"/>
    <xf numFmtId="0" fontId="129" fillId="25" borderId="0" applyNumberFormat="0" applyBorder="0" applyAlignment="0" applyProtection="0"/>
    <xf numFmtId="0" fontId="128" fillId="22" borderId="0" applyNumberFormat="0" applyBorder="0" applyAlignment="0" applyProtection="0"/>
    <xf numFmtId="0" fontId="115" fillId="14" borderId="0" applyNumberFormat="0" applyBorder="0" applyAlignment="0" applyProtection="0"/>
    <xf numFmtId="0" fontId="129" fillId="18" borderId="0" applyNumberFormat="0" applyBorder="0" applyAlignment="0" applyProtection="0"/>
    <xf numFmtId="0" fontId="129" fillId="22" borderId="0" applyNumberFormat="0" applyBorder="0" applyAlignment="0" applyProtection="0"/>
    <xf numFmtId="0" fontId="128" fillId="22" borderId="0" applyNumberFormat="0" applyBorder="0" applyAlignment="0" applyProtection="0"/>
    <xf numFmtId="0" fontId="115" fillId="15" borderId="0" applyNumberFormat="0" applyBorder="0" applyAlignment="0" applyProtection="0"/>
    <xf numFmtId="0" fontId="129" fillId="26" borderId="0" applyNumberFormat="0" applyBorder="0" applyAlignment="0" applyProtection="0"/>
    <xf numFmtId="0" fontId="129" fillId="18" borderId="0" applyNumberFormat="0" applyBorder="0" applyAlignment="0" applyProtection="0"/>
    <xf numFmtId="0" fontId="128" fillId="19" borderId="0" applyNumberFormat="0" applyBorder="0" applyAlignment="0" applyProtection="0"/>
    <xf numFmtId="0" fontId="115" fillId="27" borderId="0" applyNumberFormat="0" applyBorder="0" applyAlignment="0" applyProtection="0"/>
    <xf numFmtId="0" fontId="129" fillId="21" borderId="0" applyNumberFormat="0" applyBorder="0" applyAlignment="0" applyProtection="0"/>
    <xf numFmtId="0" fontId="129" fillId="28" borderId="0" applyNumberFormat="0" applyBorder="0" applyAlignment="0" applyProtection="0"/>
    <xf numFmtId="0" fontId="128" fillId="28" borderId="0" applyNumberFormat="0" applyBorder="0" applyAlignment="0" applyProtection="0"/>
    <xf numFmtId="178" fontId="30" fillId="0" borderId="0" applyFont="0" applyFill="0" applyBorder="0" applyAlignment="0" applyProtection="0"/>
    <xf numFmtId="0" fontId="31" fillId="0" borderId="0" applyFont="0" applyFill="0" applyBorder="0" applyAlignment="0" applyProtection="0"/>
    <xf numFmtId="178" fontId="32" fillId="0" borderId="0" applyFont="0" applyFill="0" applyBorder="0" applyAlignment="0" applyProtection="0"/>
    <xf numFmtId="179" fontId="30" fillId="0" borderId="0" applyFont="0" applyFill="0" applyBorder="0" applyAlignment="0" applyProtection="0"/>
    <xf numFmtId="0" fontId="31" fillId="0" borderId="0" applyFont="0" applyFill="0" applyBorder="0" applyAlignment="0" applyProtection="0"/>
    <xf numFmtId="179" fontId="32" fillId="0" borderId="0" applyFont="0" applyFill="0" applyBorder="0" applyAlignment="0" applyProtection="0"/>
    <xf numFmtId="0" fontId="33" fillId="0" borderId="0">
      <alignment horizontal="center" wrapText="1"/>
      <protection locked="0"/>
    </xf>
    <xf numFmtId="176" fontId="30" fillId="0" borderId="0" applyFont="0" applyFill="0" applyBorder="0" applyAlignment="0" applyProtection="0"/>
    <xf numFmtId="0" fontId="31" fillId="0" borderId="0" applyFont="0" applyFill="0" applyBorder="0" applyAlignment="0" applyProtection="0"/>
    <xf numFmtId="176" fontId="34" fillId="0" borderId="0" applyFont="0" applyFill="0" applyBorder="0" applyAlignment="0" applyProtection="0"/>
    <xf numFmtId="177" fontId="30" fillId="0" borderId="0" applyFont="0" applyFill="0" applyBorder="0" applyAlignment="0" applyProtection="0"/>
    <xf numFmtId="0" fontId="31" fillId="0" borderId="0" applyFont="0" applyFill="0" applyBorder="0" applyAlignment="0" applyProtection="0"/>
    <xf numFmtId="177" fontId="34" fillId="0" borderId="0" applyFont="0" applyFill="0" applyBorder="0" applyAlignment="0" applyProtection="0"/>
    <xf numFmtId="0" fontId="116" fillId="4" borderId="0" applyNumberFormat="0" applyBorder="0" applyAlignment="0" applyProtection="0"/>
    <xf numFmtId="0" fontId="35" fillId="0" borderId="0" applyNumberFormat="0" applyFill="0" applyBorder="0" applyAlignment="0" applyProtection="0"/>
    <xf numFmtId="0" fontId="31" fillId="0" borderId="0"/>
    <xf numFmtId="0" fontId="36" fillId="0" borderId="0"/>
    <xf numFmtId="0" fontId="31" fillId="0" borderId="0"/>
    <xf numFmtId="0" fontId="37" fillId="0" borderId="0"/>
    <xf numFmtId="0" fontId="31" fillId="0" borderId="0"/>
    <xf numFmtId="0" fontId="38" fillId="0" borderId="0"/>
    <xf numFmtId="0" fontId="31" fillId="0" borderId="0"/>
    <xf numFmtId="0" fontId="30" fillId="0" borderId="0"/>
    <xf numFmtId="0" fontId="31" fillId="0" borderId="0"/>
    <xf numFmtId="0" fontId="30" fillId="0" borderId="0"/>
    <xf numFmtId="0" fontId="39" fillId="0" borderId="0"/>
    <xf numFmtId="0" fontId="30" fillId="0" borderId="0"/>
    <xf numFmtId="0" fontId="39" fillId="0" borderId="0"/>
    <xf numFmtId="0" fontId="38" fillId="0" borderId="0"/>
    <xf numFmtId="0" fontId="39" fillId="0" borderId="0"/>
    <xf numFmtId="0" fontId="40" fillId="0" borderId="0"/>
    <xf numFmtId="187" fontId="9" fillId="0" borderId="0" applyFill="0" applyBorder="0" applyAlignment="0"/>
    <xf numFmtId="188" fontId="41" fillId="0" borderId="0" applyFill="0" applyBorder="0" applyAlignment="0"/>
    <xf numFmtId="184" fontId="41" fillId="0" borderId="0" applyFill="0" applyBorder="0" applyAlignment="0"/>
    <xf numFmtId="192" fontId="41" fillId="0" borderId="0" applyFill="0" applyBorder="0" applyAlignment="0"/>
    <xf numFmtId="193" fontId="13" fillId="0" borderId="0" applyFill="0" applyBorder="0" applyAlignment="0"/>
    <xf numFmtId="189" fontId="41" fillId="0" borderId="0" applyFill="0" applyBorder="0" applyAlignment="0"/>
    <xf numFmtId="194" fontId="41" fillId="0" borderId="0" applyFill="0" applyBorder="0" applyAlignment="0"/>
    <xf numFmtId="188" fontId="41" fillId="0" borderId="0" applyFill="0" applyBorder="0" applyAlignment="0"/>
    <xf numFmtId="0" fontId="117" fillId="29" borderId="4" applyNumberFormat="0" applyAlignment="0" applyProtection="0"/>
    <xf numFmtId="0" fontId="42" fillId="0" borderId="0"/>
    <xf numFmtId="0" fontId="118" fillId="30" borderId="5" applyNumberFormat="0" applyAlignment="0" applyProtection="0"/>
    <xf numFmtId="1" fontId="48" fillId="0" borderId="6" applyBorder="0"/>
    <xf numFmtId="43" fontId="1" fillId="0" borderId="0" applyFont="0" applyFill="0" applyBorder="0" applyAlignment="0" applyProtection="0"/>
    <xf numFmtId="190" fontId="43" fillId="0" borderId="0"/>
    <xf numFmtId="190" fontId="43" fillId="0" borderId="0"/>
    <xf numFmtId="190" fontId="43" fillId="0" borderId="0"/>
    <xf numFmtId="190" fontId="43" fillId="0" borderId="0"/>
    <xf numFmtId="190" fontId="43" fillId="0" borderId="0"/>
    <xf numFmtId="190" fontId="43" fillId="0" borderId="0"/>
    <xf numFmtId="190" fontId="43" fillId="0" borderId="0"/>
    <xf numFmtId="190" fontId="43" fillId="0" borderId="0"/>
    <xf numFmtId="0" fontId="44" fillId="0" borderId="2"/>
    <xf numFmtId="189" fontId="41" fillId="0" borderId="0" applyFont="0" applyFill="0" applyBorder="0" applyAlignment="0" applyProtection="0"/>
    <xf numFmtId="195" fontId="45" fillId="0" borderId="0"/>
    <xf numFmtId="165" fontId="9" fillId="0" borderId="0" applyFill="0" applyBorder="0" applyAlignment="0" applyProtection="0"/>
    <xf numFmtId="167" fontId="9" fillId="0" borderId="0" applyFont="0" applyFill="0" applyBorder="0" applyAlignment="0" applyProtection="0"/>
    <xf numFmtId="3" fontId="13" fillId="0" borderId="0" applyFont="0" applyFill="0" applyBorder="0" applyAlignment="0" applyProtection="0"/>
    <xf numFmtId="0" fontId="46" fillId="0" borderId="0" applyNumberFormat="0" applyAlignment="0">
      <alignment horizontal="left"/>
    </xf>
    <xf numFmtId="213" fontId="47" fillId="0" borderId="0" applyFont="0" applyFill="0" applyBorder="0" applyAlignment="0" applyProtection="0"/>
    <xf numFmtId="188" fontId="41" fillId="0" borderId="0" applyFont="0" applyFill="0" applyBorder="0" applyAlignment="0" applyProtection="0"/>
    <xf numFmtId="170" fontId="9" fillId="0" borderId="0" applyFont="0" applyFill="0" applyBorder="0" applyAlignment="0" applyProtection="0"/>
    <xf numFmtId="196" fontId="13" fillId="0" borderId="0"/>
    <xf numFmtId="0" fontId="13" fillId="0" borderId="0" applyFont="0" applyFill="0" applyBorder="0" applyAlignment="0" applyProtection="0"/>
    <xf numFmtId="14" fontId="49" fillId="0" borderId="0" applyFill="0" applyBorder="0" applyAlignment="0"/>
    <xf numFmtId="0" fontId="50" fillId="0" borderId="0" applyProtection="0"/>
    <xf numFmtId="197" fontId="13" fillId="0" borderId="7">
      <alignment vertical="center"/>
    </xf>
    <xf numFmtId="198" fontId="13" fillId="0" borderId="0" applyFont="0" applyFill="0" applyBorder="0" applyAlignment="0" applyProtection="0"/>
    <xf numFmtId="199" fontId="13" fillId="0" borderId="0" applyFont="0" applyFill="0" applyBorder="0" applyAlignment="0" applyProtection="0"/>
    <xf numFmtId="200" fontId="13" fillId="0" borderId="0"/>
    <xf numFmtId="3" fontId="10" fillId="0" borderId="0" applyFont="0" applyBorder="0" applyAlignment="0"/>
    <xf numFmtId="0" fontId="130" fillId="31" borderId="0" applyNumberFormat="0" applyBorder="0" applyAlignment="0" applyProtection="0"/>
    <xf numFmtId="0" fontId="130" fillId="32" borderId="0" applyNumberFormat="0" applyBorder="0" applyAlignment="0" applyProtection="0"/>
    <xf numFmtId="0" fontId="130" fillId="33" borderId="0" applyNumberFormat="0" applyBorder="0" applyAlignment="0" applyProtection="0"/>
    <xf numFmtId="189" fontId="41" fillId="0" borderId="0" applyFill="0" applyBorder="0" applyAlignment="0"/>
    <xf numFmtId="188" fontId="41" fillId="0" borderId="0" applyFill="0" applyBorder="0" applyAlignment="0"/>
    <xf numFmtId="189" fontId="41" fillId="0" borderId="0" applyFill="0" applyBorder="0" applyAlignment="0"/>
    <xf numFmtId="194" fontId="41" fillId="0" borderId="0" applyFill="0" applyBorder="0" applyAlignment="0"/>
    <xf numFmtId="188" fontId="41" fillId="0" borderId="0" applyFill="0" applyBorder="0" applyAlignment="0"/>
    <xf numFmtId="0" fontId="51" fillId="0" borderId="0" applyNumberFormat="0" applyAlignment="0">
      <alignment horizontal="left"/>
    </xf>
    <xf numFmtId="201" fontId="13" fillId="0" borderId="0" applyFont="0" applyFill="0" applyBorder="0" applyAlignment="0" applyProtection="0"/>
    <xf numFmtId="0" fontId="119" fillId="0" borderId="0" applyNumberFormat="0" applyFill="0" applyBorder="0" applyAlignment="0" applyProtection="0"/>
    <xf numFmtId="3" fontId="10" fillId="0" borderId="0" applyFont="0" applyBorder="0" applyAlignment="0"/>
    <xf numFmtId="0" fontId="52" fillId="0" borderId="0" applyProtection="0"/>
    <xf numFmtId="0" fontId="53" fillId="0" borderId="0" applyProtection="0"/>
    <xf numFmtId="0" fontId="54" fillId="0" borderId="0" applyProtection="0"/>
    <xf numFmtId="0" fontId="55" fillId="0" borderId="0" applyProtection="0"/>
    <xf numFmtId="0" fontId="56" fillId="0" borderId="0" applyNumberFormat="0" applyFont="0" applyFill="0" applyBorder="0" applyAlignment="0" applyProtection="0"/>
    <xf numFmtId="0" fontId="57" fillId="0" borderId="0" applyProtection="0"/>
    <xf numFmtId="0" fontId="58" fillId="0" borderId="0" applyProtection="0"/>
    <xf numFmtId="2" fontId="13" fillId="0" borderId="0" applyFont="0" applyFill="0" applyBorder="0" applyAlignment="0" applyProtection="0"/>
    <xf numFmtId="0" fontId="120" fillId="5" borderId="0" applyNumberFormat="0" applyBorder="0" applyAlignment="0" applyProtection="0"/>
    <xf numFmtId="38" fontId="59" fillId="2" borderId="0" applyNumberFormat="0" applyBorder="0" applyAlignment="0" applyProtection="0"/>
    <xf numFmtId="0" fontId="60" fillId="0" borderId="0" applyNumberFormat="0" applyFont="0" applyBorder="0" applyAlignment="0">
      <alignment horizontal="left" vertical="center"/>
    </xf>
    <xf numFmtId="0" fontId="61" fillId="34" borderId="0"/>
    <xf numFmtId="0" fontId="62" fillId="0" borderId="0">
      <alignment horizontal="left"/>
    </xf>
    <xf numFmtId="0" fontId="63" fillId="0" borderId="8" applyNumberFormat="0" applyAlignment="0" applyProtection="0">
      <alignment horizontal="left" vertical="center"/>
    </xf>
    <xf numFmtId="0" fontId="63" fillId="0" borderId="9">
      <alignment horizontal="left" vertical="center"/>
    </xf>
    <xf numFmtId="0" fontId="64" fillId="0" borderId="0" applyNumberFormat="0" applyFill="0" applyBorder="0" applyAlignment="0" applyProtection="0"/>
    <xf numFmtId="0" fontId="63" fillId="0" borderId="0" applyNumberFormat="0" applyFill="0" applyBorder="0" applyAlignment="0" applyProtection="0"/>
    <xf numFmtId="0" fontId="121" fillId="0" borderId="10" applyNumberFormat="0" applyFill="0" applyAlignment="0" applyProtection="0"/>
    <xf numFmtId="0" fontId="121" fillId="0" borderId="0" applyNumberFormat="0" applyFill="0" applyBorder="0" applyAlignment="0" applyProtection="0"/>
    <xf numFmtId="0" fontId="64" fillId="0" borderId="0" applyProtection="0"/>
    <xf numFmtId="0" fontId="63" fillId="0" borderId="0" applyProtection="0"/>
    <xf numFmtId="0" fontId="65" fillId="0" borderId="11">
      <alignment horizontal="center"/>
    </xf>
    <xf numFmtId="0" fontId="65" fillId="0" borderId="0">
      <alignment horizontal="center"/>
    </xf>
    <xf numFmtId="5" fontId="6" fillId="35" borderId="2" applyNumberFormat="0" applyAlignment="0">
      <alignment horizontal="left" vertical="top"/>
    </xf>
    <xf numFmtId="49" fontId="66" fillId="0" borderId="2">
      <alignment vertical="center"/>
    </xf>
    <xf numFmtId="0" fontId="67" fillId="0" borderId="0"/>
    <xf numFmtId="10" fontId="59" fillId="36" borderId="2" applyNumberFormat="0" applyBorder="0" applyAlignment="0" applyProtection="0"/>
    <xf numFmtId="14" fontId="68" fillId="0" borderId="3" applyFont="0" applyBorder="0" applyAlignment="0">
      <alignment horizontal="center"/>
    </xf>
    <xf numFmtId="0" fontId="20" fillId="0" borderId="0"/>
    <xf numFmtId="0" fontId="20" fillId="0" borderId="0"/>
    <xf numFmtId="189" fontId="41" fillId="0" borderId="0" applyFill="0" applyBorder="0" applyAlignment="0"/>
    <xf numFmtId="188" fontId="41" fillId="0" borderId="0" applyFill="0" applyBorder="0" applyAlignment="0"/>
    <xf numFmtId="189" fontId="41" fillId="0" borderId="0" applyFill="0" applyBorder="0" applyAlignment="0"/>
    <xf numFmtId="194" fontId="41" fillId="0" borderId="0" applyFill="0" applyBorder="0" applyAlignment="0"/>
    <xf numFmtId="188" fontId="41" fillId="0" borderId="0" applyFill="0" applyBorder="0" applyAlignment="0"/>
    <xf numFmtId="0" fontId="122" fillId="0" borderId="12" applyNumberFormat="0" applyFill="0" applyAlignment="0" applyProtection="0"/>
    <xf numFmtId="38" fontId="69" fillId="0" borderId="0" applyFont="0" applyFill="0" applyBorder="0" applyAlignment="0" applyProtection="0"/>
    <xf numFmtId="40" fontId="69" fillId="0" borderId="0" applyFont="0" applyFill="0" applyBorder="0" applyAlignment="0" applyProtection="0"/>
    <xf numFmtId="0" fontId="70" fillId="0" borderId="11"/>
    <xf numFmtId="174" fontId="71" fillId="0" borderId="13"/>
    <xf numFmtId="202" fontId="69" fillId="0" borderId="0" applyFont="0" applyFill="0" applyBorder="0" applyAlignment="0" applyProtection="0"/>
    <xf numFmtId="203" fontId="69" fillId="0" borderId="0" applyFont="0" applyFill="0" applyBorder="0" applyAlignment="0" applyProtection="0"/>
    <xf numFmtId="191" fontId="13" fillId="0" borderId="0" applyFont="0" applyFill="0" applyBorder="0" applyAlignment="0" applyProtection="0"/>
    <xf numFmtId="204" fontId="13" fillId="0" borderId="0" applyFont="0" applyFill="0" applyBorder="0" applyAlignment="0" applyProtection="0"/>
    <xf numFmtId="0" fontId="50" fillId="0" borderId="0" applyNumberFormat="0" applyFont="0" applyFill="0" applyAlignment="0"/>
    <xf numFmtId="0" fontId="123" fillId="37" borderId="0" applyNumberFormat="0" applyBorder="0" applyAlignment="0" applyProtection="0"/>
    <xf numFmtId="0" fontId="72" fillId="0" borderId="2"/>
    <xf numFmtId="0" fontId="45" fillId="0" borderId="0"/>
    <xf numFmtId="37" fontId="73" fillId="0" borderId="0"/>
    <xf numFmtId="0" fontId="74" fillId="0" borderId="2" applyNumberFormat="0" applyFont="0" applyFill="0" applyBorder="0" applyAlignment="0">
      <alignment horizontal="center"/>
    </xf>
    <xf numFmtId="175" fontId="1" fillId="0" borderId="0"/>
    <xf numFmtId="0" fontId="75" fillId="0" borderId="0"/>
    <xf numFmtId="0" fontId="112" fillId="0" borderId="0"/>
    <xf numFmtId="0" fontId="112" fillId="0" borderId="0"/>
    <xf numFmtId="0" fontId="9" fillId="0" borderId="0"/>
    <xf numFmtId="0" fontId="9" fillId="0" borderId="0"/>
    <xf numFmtId="0" fontId="9" fillId="0" borderId="0"/>
    <xf numFmtId="0" fontId="2" fillId="0" borderId="0"/>
    <xf numFmtId="0" fontId="1" fillId="38" borderId="14" applyNumberFormat="0" applyFont="0" applyAlignment="0" applyProtection="0"/>
    <xf numFmtId="3" fontId="76" fillId="0" borderId="0" applyFont="0" applyFill="0" applyBorder="0" applyAlignment="0" applyProtection="0"/>
    <xf numFmtId="168" fontId="21" fillId="0" borderId="0" applyFont="0" applyFill="0" applyBorder="0" applyAlignment="0" applyProtection="0"/>
    <xf numFmtId="0" fontId="77" fillId="0" borderId="0" applyNumberFormat="0" applyFill="0" applyBorder="0" applyAlignment="0" applyProtection="0"/>
    <xf numFmtId="0" fontId="47" fillId="0" borderId="0" applyNumberFormat="0" applyFill="0" applyBorder="0" applyAlignment="0" applyProtection="0"/>
    <xf numFmtId="0" fontId="9" fillId="0" borderId="0" applyNumberFormat="0" applyFill="0" applyBorder="0" applyAlignment="0" applyProtection="0"/>
    <xf numFmtId="0" fontId="13" fillId="0" borderId="0" applyFont="0" applyFill="0" applyBorder="0" applyAlignment="0" applyProtection="0"/>
    <xf numFmtId="0" fontId="45" fillId="0" borderId="0"/>
    <xf numFmtId="0" fontId="124" fillId="29" borderId="15" applyNumberFormat="0" applyAlignment="0" applyProtection="0"/>
    <xf numFmtId="0" fontId="78" fillId="39" borderId="0"/>
    <xf numFmtId="14" fontId="33" fillId="0" borderId="0">
      <alignment horizontal="center" wrapText="1"/>
      <protection locked="0"/>
    </xf>
    <xf numFmtId="9" fontId="1" fillId="0" borderId="0" applyFont="0" applyFill="0" applyBorder="0" applyAlignment="0" applyProtection="0"/>
    <xf numFmtId="193" fontId="13" fillId="0" borderId="0" applyFont="0" applyFill="0" applyBorder="0" applyAlignment="0" applyProtection="0"/>
    <xf numFmtId="205" fontId="13" fillId="0" borderId="0" applyFont="0" applyFill="0" applyBorder="0" applyAlignment="0" applyProtection="0"/>
    <xf numFmtId="10" fontId="1" fillId="0" borderId="0" applyFont="0" applyFill="0" applyBorder="0" applyAlignment="0" applyProtection="0"/>
    <xf numFmtId="189" fontId="41" fillId="0" borderId="0" applyFill="0" applyBorder="0" applyAlignment="0"/>
    <xf numFmtId="188" fontId="41" fillId="0" borderId="0" applyFill="0" applyBorder="0" applyAlignment="0"/>
    <xf numFmtId="189" fontId="41" fillId="0" borderId="0" applyFill="0" applyBorder="0" applyAlignment="0"/>
    <xf numFmtId="194" fontId="41" fillId="0" borderId="0" applyFill="0" applyBorder="0" applyAlignment="0"/>
    <xf numFmtId="188" fontId="41" fillId="0" borderId="0" applyFill="0" applyBorder="0" applyAlignment="0"/>
    <xf numFmtId="0" fontId="79" fillId="0" borderId="0"/>
    <xf numFmtId="0" fontId="20" fillId="0" borderId="0" applyNumberFormat="0" applyFont="0" applyFill="0" applyBorder="0" applyAlignment="0" applyProtection="0">
      <alignment horizontal="left"/>
    </xf>
    <xf numFmtId="0" fontId="80" fillId="0" borderId="11">
      <alignment horizontal="center"/>
    </xf>
    <xf numFmtId="0" fontId="81" fillId="40" borderId="0" applyNumberFormat="0" applyFont="0" applyBorder="0" applyAlignment="0">
      <alignment horizontal="center"/>
    </xf>
    <xf numFmtId="14" fontId="82" fillId="0" borderId="0" applyNumberFormat="0" applyFill="0" applyBorder="0" applyAlignment="0" applyProtection="0">
      <alignment horizontal="left"/>
    </xf>
    <xf numFmtId="0" fontId="9" fillId="0" borderId="0" applyNumberFormat="0" applyFill="0" applyBorder="0" applyAlignment="0" applyProtection="0"/>
    <xf numFmtId="212" fontId="83" fillId="0" borderId="0" applyFont="0" applyFill="0" applyBorder="0" applyAlignment="0" applyProtection="0"/>
    <xf numFmtId="0" fontId="81" fillId="1" borderId="9" applyNumberFormat="0" applyFont="0" applyAlignment="0">
      <alignment horizontal="center"/>
    </xf>
    <xf numFmtId="0" fontId="131" fillId="0" borderId="0" applyNumberFormat="0" applyFill="0" applyBorder="0" applyAlignment="0" applyProtection="0"/>
    <xf numFmtId="0" fontId="84" fillId="0" borderId="0" applyNumberFormat="0" applyFill="0" applyBorder="0" applyAlignment="0">
      <alignment horizontal="center"/>
    </xf>
    <xf numFmtId="0" fontId="13" fillId="41" borderId="0"/>
    <xf numFmtId="0" fontId="11" fillId="0" borderId="0" applyNumberForma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4" fontId="47" fillId="0" borderId="0" applyFont="0" applyFill="0" applyBorder="0" applyAlignment="0" applyProtection="0"/>
    <xf numFmtId="217" fontId="11"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4" fontId="47"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4" fontId="47" fillId="0" borderId="0" applyFont="0" applyFill="0" applyBorder="0" applyAlignment="0" applyProtection="0"/>
    <xf numFmtId="217" fontId="11"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4" fontId="47" fillId="0" borderId="0" applyFont="0" applyFill="0" applyBorder="0" applyAlignment="0" applyProtection="0"/>
    <xf numFmtId="0" fontId="85" fillId="0" borderId="0"/>
    <xf numFmtId="0" fontId="70" fillId="0" borderId="0"/>
    <xf numFmtId="40" fontId="86" fillId="0" borderId="0" applyBorder="0">
      <alignment horizontal="right"/>
    </xf>
    <xf numFmtId="182" fontId="47" fillId="0" borderId="16">
      <alignment horizontal="right" vertical="center"/>
    </xf>
    <xf numFmtId="181" fontId="47" fillId="0" borderId="16">
      <alignment horizontal="right" vertical="center"/>
    </xf>
    <xf numFmtId="215" fontId="87" fillId="0" borderId="16">
      <alignment horizontal="right" vertical="center"/>
    </xf>
    <xf numFmtId="215" fontId="87" fillId="0" borderId="16">
      <alignment horizontal="right" vertical="center"/>
    </xf>
    <xf numFmtId="206" fontId="10" fillId="0" borderId="16">
      <alignment horizontal="right" vertical="center"/>
    </xf>
    <xf numFmtId="206" fontId="10" fillId="0" borderId="16">
      <alignment horizontal="right" vertical="center"/>
    </xf>
    <xf numFmtId="182" fontId="72" fillId="0" borderId="16">
      <alignment horizontal="right" vertical="center"/>
    </xf>
    <xf numFmtId="222" fontId="47" fillId="0" borderId="16">
      <alignment horizontal="right" vertical="center"/>
    </xf>
    <xf numFmtId="182" fontId="47" fillId="0" borderId="16">
      <alignment horizontal="right" vertical="center"/>
    </xf>
    <xf numFmtId="215" fontId="87" fillId="0" borderId="16">
      <alignment horizontal="right" vertical="center"/>
    </xf>
    <xf numFmtId="182" fontId="72" fillId="0" borderId="16">
      <alignment horizontal="right" vertical="center"/>
    </xf>
    <xf numFmtId="206" fontId="10" fillId="0" borderId="16">
      <alignment horizontal="right" vertical="center"/>
    </xf>
    <xf numFmtId="206" fontId="10" fillId="0" borderId="16">
      <alignment horizontal="right" vertical="center"/>
    </xf>
    <xf numFmtId="182" fontId="72" fillId="0" borderId="16">
      <alignment horizontal="right" vertical="center"/>
    </xf>
    <xf numFmtId="182" fontId="72" fillId="0" borderId="16">
      <alignment horizontal="right" vertical="center"/>
    </xf>
    <xf numFmtId="182" fontId="72" fillId="0" borderId="16">
      <alignment horizontal="right" vertical="center"/>
    </xf>
    <xf numFmtId="182" fontId="72" fillId="0" borderId="16">
      <alignment horizontal="right" vertical="center"/>
    </xf>
    <xf numFmtId="182" fontId="47" fillId="0" borderId="16">
      <alignment horizontal="right" vertical="center"/>
    </xf>
    <xf numFmtId="215" fontId="87" fillId="0" borderId="16">
      <alignment horizontal="right" vertical="center"/>
    </xf>
    <xf numFmtId="215" fontId="87" fillId="0" borderId="16">
      <alignment horizontal="right" vertical="center"/>
    </xf>
    <xf numFmtId="206" fontId="10" fillId="0" borderId="16">
      <alignment horizontal="right" vertical="center"/>
    </xf>
    <xf numFmtId="182" fontId="72" fillId="0" borderId="16">
      <alignment horizontal="right" vertical="center"/>
    </xf>
    <xf numFmtId="206" fontId="10" fillId="0" borderId="16">
      <alignment horizontal="right" vertical="center"/>
    </xf>
    <xf numFmtId="182" fontId="47" fillId="0" borderId="16">
      <alignment horizontal="right" vertical="center"/>
    </xf>
    <xf numFmtId="206" fontId="10" fillId="0" borderId="16">
      <alignment horizontal="right" vertical="center"/>
    </xf>
    <xf numFmtId="182" fontId="72" fillId="0" borderId="16">
      <alignment horizontal="right" vertical="center"/>
    </xf>
    <xf numFmtId="215" fontId="87" fillId="0" borderId="16">
      <alignment horizontal="right" vertical="center"/>
    </xf>
    <xf numFmtId="206" fontId="10" fillId="0" borderId="16">
      <alignment horizontal="right" vertical="center"/>
    </xf>
    <xf numFmtId="182" fontId="72" fillId="0" borderId="16">
      <alignment horizontal="right" vertical="center"/>
    </xf>
    <xf numFmtId="215" fontId="87" fillId="0" borderId="16">
      <alignment horizontal="right" vertical="center"/>
    </xf>
    <xf numFmtId="215" fontId="87" fillId="0" borderId="16">
      <alignment horizontal="right" vertical="center"/>
    </xf>
    <xf numFmtId="0" fontId="132" fillId="0" borderId="0">
      <alignment horizontal="center" vertical="center" wrapText="1"/>
    </xf>
    <xf numFmtId="49" fontId="49" fillId="0" borderId="0" applyFill="0" applyBorder="0" applyAlignment="0"/>
    <xf numFmtId="207" fontId="13" fillId="0" borderId="0" applyFill="0" applyBorder="0" applyAlignment="0"/>
    <xf numFmtId="180" fontId="13" fillId="0" borderId="0" applyFill="0" applyBorder="0" applyAlignment="0"/>
    <xf numFmtId="183" fontId="47" fillId="0" borderId="16">
      <alignment horizontal="center"/>
    </xf>
    <xf numFmtId="0" fontId="133" fillId="0" borderId="0">
      <alignment vertical="center" wrapText="1"/>
      <protection locked="0"/>
    </xf>
    <xf numFmtId="0" fontId="88" fillId="0" borderId="17"/>
    <xf numFmtId="0" fontId="88" fillId="0" borderId="17"/>
    <xf numFmtId="0" fontId="89" fillId="0" borderId="17"/>
    <xf numFmtId="0" fontId="89" fillId="0" borderId="17"/>
    <xf numFmtId="0" fontId="88" fillId="0" borderId="17"/>
    <xf numFmtId="0" fontId="88" fillId="0" borderId="17"/>
    <xf numFmtId="0" fontId="88" fillId="0" borderId="17"/>
    <xf numFmtId="0" fontId="47" fillId="0" borderId="0" applyNumberFormat="0" applyFill="0" applyBorder="0" applyAlignment="0" applyProtection="0"/>
    <xf numFmtId="0" fontId="77" fillId="0" borderId="0" applyNumberFormat="0" applyFill="0" applyBorder="0" applyAlignment="0" applyProtection="0"/>
    <xf numFmtId="3" fontId="90" fillId="0" borderId="18" applyNumberFormat="0" applyBorder="0" applyAlignment="0"/>
    <xf numFmtId="0" fontId="91" fillId="0" borderId="0" applyFont="0">
      <alignment horizontal="centerContinuous"/>
    </xf>
    <xf numFmtId="40" fontId="134" fillId="0" borderId="0"/>
    <xf numFmtId="0" fontId="125" fillId="0" borderId="0" applyNumberFormat="0" applyFill="0" applyBorder="0" applyAlignment="0" applyProtection="0"/>
    <xf numFmtId="0" fontId="13" fillId="0" borderId="19" applyNumberFormat="0" applyFont="0" applyFill="0" applyAlignment="0" applyProtection="0"/>
    <xf numFmtId="168" fontId="1" fillId="0" borderId="0" applyFont="0" applyFill="0" applyBorder="0" applyAlignment="0" applyProtection="0"/>
    <xf numFmtId="167" fontId="1" fillId="0" borderId="0" applyFont="0" applyFill="0" applyBorder="0" applyAlignment="0" applyProtection="0"/>
    <xf numFmtId="223" fontId="1" fillId="0" borderId="0" applyFont="0" applyFill="0" applyBorder="0" applyAlignment="0" applyProtection="0"/>
    <xf numFmtId="189" fontId="1" fillId="0" borderId="0" applyFont="0" applyFill="0" applyBorder="0" applyAlignment="0" applyProtection="0"/>
    <xf numFmtId="180" fontId="47" fillId="0" borderId="0"/>
    <xf numFmtId="181" fontId="47" fillId="0" borderId="2"/>
    <xf numFmtId="0" fontId="92" fillId="0" borderId="0"/>
    <xf numFmtId="3" fontId="72" fillId="0" borderId="0" applyNumberFormat="0" applyBorder="0" applyAlignment="0" applyProtection="0">
      <alignment horizontal="centerContinuous"/>
      <protection locked="0"/>
    </xf>
    <xf numFmtId="3" fontId="93" fillId="0" borderId="0">
      <protection locked="0"/>
    </xf>
    <xf numFmtId="0" fontId="92" fillId="0" borderId="0"/>
    <xf numFmtId="5" fontId="94" fillId="42" borderId="20">
      <alignment vertical="top"/>
    </xf>
    <xf numFmtId="0" fontId="7" fillId="43" borderId="2">
      <alignment horizontal="left" vertical="center"/>
    </xf>
    <xf numFmtId="6" fontId="96" fillId="44" borderId="20"/>
    <xf numFmtId="5" fontId="6" fillId="0" borderId="20">
      <alignment horizontal="left" vertical="top"/>
    </xf>
    <xf numFmtId="0" fontId="97" fillId="45" borderId="0">
      <alignment horizontal="left" vertical="center"/>
    </xf>
    <xf numFmtId="5" fontId="5" fillId="0" borderId="21">
      <alignment horizontal="left" vertical="top"/>
    </xf>
    <xf numFmtId="0" fontId="95" fillId="0" borderId="21">
      <alignment horizontal="left" vertical="center"/>
    </xf>
    <xf numFmtId="208" fontId="13" fillId="0" borderId="0" applyFont="0" applyFill="0" applyBorder="0" applyAlignment="0" applyProtection="0"/>
    <xf numFmtId="209" fontId="13" fillId="0" borderId="0" applyFont="0" applyFill="0" applyBorder="0" applyAlignment="0" applyProtection="0"/>
    <xf numFmtId="0" fontId="126" fillId="0" borderId="0" applyNumberFormat="0" applyFill="0" applyBorder="0" applyAlignment="0" applyProtection="0"/>
    <xf numFmtId="0" fontId="98" fillId="0" borderId="0" applyNumberFormat="0" applyFill="0" applyBorder="0" applyAlignment="0" applyProtection="0"/>
    <xf numFmtId="42" fontId="99" fillId="0" borderId="0" applyFont="0" applyFill="0" applyBorder="0" applyAlignment="0" applyProtection="0"/>
    <xf numFmtId="44" fontId="99" fillId="0" borderId="0" applyFont="0" applyFill="0" applyBorder="0" applyAlignment="0" applyProtection="0"/>
    <xf numFmtId="0" fontId="99" fillId="0" borderId="0"/>
    <xf numFmtId="40" fontId="102" fillId="0" borderId="0" applyFont="0" applyFill="0" applyBorder="0" applyAlignment="0" applyProtection="0"/>
    <xf numFmtId="38"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9" fontId="103" fillId="0" borderId="0" applyFont="0" applyFill="0" applyBorder="0" applyAlignment="0" applyProtection="0"/>
    <xf numFmtId="0" fontId="104" fillId="0" borderId="0"/>
    <xf numFmtId="0" fontId="50" fillId="0" borderId="0"/>
    <xf numFmtId="168" fontId="107" fillId="0" borderId="0" applyFont="0" applyFill="0" applyBorder="0" applyAlignment="0" applyProtection="0"/>
    <xf numFmtId="167" fontId="107"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03" fillId="0" borderId="0" applyFont="0" applyFill="0" applyBorder="0" applyAlignment="0" applyProtection="0"/>
    <xf numFmtId="0" fontId="103" fillId="0" borderId="0" applyFont="0" applyFill="0" applyBorder="0" applyAlignment="0" applyProtection="0"/>
    <xf numFmtId="170" fontId="105" fillId="0" borderId="0" applyFont="0" applyFill="0" applyBorder="0" applyAlignment="0" applyProtection="0"/>
    <xf numFmtId="169" fontId="105" fillId="0" borderId="0" applyFont="0" applyFill="0" applyBorder="0" applyAlignment="0" applyProtection="0"/>
    <xf numFmtId="0" fontId="106" fillId="0" borderId="0"/>
    <xf numFmtId="0" fontId="108" fillId="0" borderId="0"/>
    <xf numFmtId="43" fontId="13" fillId="0" borderId="0" applyFont="0" applyFill="0" applyBorder="0" applyAlignment="0" applyProtection="0"/>
    <xf numFmtId="41" fontId="13" fillId="0" borderId="0" applyFont="0" applyFill="0" applyBorder="0" applyAlignment="0" applyProtection="0"/>
    <xf numFmtId="210" fontId="109" fillId="0" borderId="0"/>
    <xf numFmtId="172" fontId="107" fillId="0" borderId="0" applyFont="0" applyFill="0" applyBorder="0" applyAlignment="0" applyProtection="0"/>
    <xf numFmtId="171" fontId="18" fillId="0" borderId="0" applyFont="0" applyFill="0" applyBorder="0" applyAlignment="0" applyProtection="0"/>
    <xf numFmtId="173" fontId="107"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1" fillId="0" borderId="0">
      <alignment vertical="center"/>
    </xf>
    <xf numFmtId="0" fontId="1" fillId="0" borderId="0"/>
    <xf numFmtId="0" fontId="83" fillId="0" borderId="0"/>
  </cellStyleXfs>
  <cellXfs count="1081">
    <xf numFmtId="0" fontId="0" fillId="0" borderId="0" xfId="0"/>
    <xf numFmtId="3" fontId="3" fillId="0" borderId="0" xfId="216" applyNumberFormat="1" applyFont="1"/>
    <xf numFmtId="3" fontId="4" fillId="0" borderId="0" xfId="216" applyNumberFormat="1" applyFont="1" applyFill="1" applyAlignment="1">
      <alignment horizontal="center" vertical="center"/>
    </xf>
    <xf numFmtId="43" fontId="113" fillId="39" borderId="0" xfId="119" applyFont="1" applyFill="1" applyAlignment="1">
      <alignment horizontal="left" vertical="center"/>
    </xf>
    <xf numFmtId="0" fontId="113" fillId="39" borderId="0" xfId="214" applyFont="1" applyFill="1" applyAlignment="1">
      <alignment horizontal="center" vertical="center"/>
    </xf>
    <xf numFmtId="166" fontId="113" fillId="39" borderId="0" xfId="119" applyNumberFormat="1" applyFont="1" applyFill="1" applyAlignment="1">
      <alignment horizontal="right" vertical="center"/>
    </xf>
    <xf numFmtId="166" fontId="113" fillId="39" borderId="0" xfId="119" applyNumberFormat="1" applyFont="1" applyFill="1" applyBorder="1" applyAlignment="1">
      <alignment horizontal="center" vertical="center"/>
    </xf>
    <xf numFmtId="0" fontId="45" fillId="0" borderId="0" xfId="0" applyFont="1"/>
    <xf numFmtId="14" fontId="45" fillId="0" borderId="0" xfId="0" applyNumberFormat="1" applyFont="1"/>
    <xf numFmtId="3" fontId="45" fillId="0" borderId="0" xfId="0" applyNumberFormat="1" applyFont="1"/>
    <xf numFmtId="43" fontId="45" fillId="0" borderId="0" xfId="119" applyFont="1"/>
    <xf numFmtId="224" fontId="45" fillId="0" borderId="0" xfId="0" applyNumberFormat="1" applyFont="1"/>
    <xf numFmtId="10" fontId="45" fillId="0" borderId="0" xfId="119" applyNumberFormat="1" applyFont="1"/>
    <xf numFmtId="225" fontId="45" fillId="0" borderId="0" xfId="119" applyNumberFormat="1" applyFont="1"/>
    <xf numFmtId="9" fontId="45" fillId="0" borderId="0" xfId="0" applyNumberFormat="1" applyFont="1"/>
    <xf numFmtId="225" fontId="45" fillId="0" borderId="0" xfId="0" applyNumberFormat="1" applyFont="1"/>
    <xf numFmtId="174" fontId="137" fillId="39" borderId="0" xfId="12" applyNumberFormat="1" applyFont="1" applyFill="1" applyBorder="1" applyAlignment="1" applyProtection="1">
      <alignment vertical="center"/>
      <protection locked="0"/>
    </xf>
    <xf numFmtId="0" fontId="137" fillId="39" borderId="0" xfId="12" applyNumberFormat="1" applyFont="1" applyFill="1" applyBorder="1" applyAlignment="1" applyProtection="1">
      <alignment vertical="center"/>
      <protection locked="0"/>
    </xf>
    <xf numFmtId="0" fontId="137" fillId="2" borderId="0" xfId="12" applyNumberFormat="1" applyFont="1" applyFill="1" applyBorder="1" applyAlignment="1" applyProtection="1">
      <alignment vertical="center"/>
      <protection locked="0"/>
    </xf>
    <xf numFmtId="0" fontId="138" fillId="2" borderId="0" xfId="12" applyNumberFormat="1" applyFont="1" applyFill="1" applyBorder="1" applyAlignment="1" applyProtection="1">
      <alignment vertical="center"/>
      <protection locked="0"/>
    </xf>
    <xf numFmtId="0" fontId="137" fillId="2" borderId="0" xfId="12" applyNumberFormat="1" applyFont="1" applyFill="1" applyAlignment="1" applyProtection="1">
      <alignment vertical="center"/>
      <protection locked="0"/>
    </xf>
    <xf numFmtId="174" fontId="137" fillId="2" borderId="0" xfId="12" applyNumberFormat="1" applyFont="1" applyFill="1" applyAlignment="1" applyProtection="1">
      <alignment vertical="center"/>
      <protection locked="0"/>
    </xf>
    <xf numFmtId="49" fontId="137" fillId="39" borderId="27" xfId="12" applyNumberFormat="1" applyFont="1" applyFill="1" applyBorder="1" applyAlignment="1" applyProtection="1">
      <alignment vertical="center"/>
      <protection locked="0"/>
    </xf>
    <xf numFmtId="174" fontId="137" fillId="39" borderId="27" xfId="12" applyNumberFormat="1" applyFont="1" applyFill="1" applyBorder="1" applyAlignment="1" applyProtection="1">
      <alignment vertical="center"/>
      <protection locked="0"/>
    </xf>
    <xf numFmtId="0" fontId="137" fillId="39" borderId="27" xfId="12" applyNumberFormat="1" applyFont="1" applyFill="1" applyBorder="1" applyAlignment="1" applyProtection="1">
      <alignment vertical="center"/>
      <protection locked="0"/>
    </xf>
    <xf numFmtId="49" fontId="138" fillId="39" borderId="0" xfId="12" applyNumberFormat="1" applyFont="1" applyFill="1" applyBorder="1" applyAlignment="1" applyProtection="1">
      <alignment horizontal="centerContinuous" vertical="center"/>
      <protection locked="0"/>
    </xf>
    <xf numFmtId="174" fontId="137" fillId="39" borderId="0" xfId="12" applyNumberFormat="1" applyFont="1" applyFill="1" applyBorder="1" applyAlignment="1" applyProtection="1">
      <alignment horizontal="centerContinuous" vertical="center"/>
      <protection locked="0"/>
    </xf>
    <xf numFmtId="49" fontId="137" fillId="39" borderId="0" xfId="12" applyNumberFormat="1" applyFont="1" applyFill="1" applyBorder="1" applyAlignment="1" applyProtection="1">
      <alignment horizontal="centerContinuous" vertical="center"/>
      <protection locked="0"/>
    </xf>
    <xf numFmtId="0" fontId="137" fillId="39" borderId="0" xfId="12" applyNumberFormat="1" applyFont="1" applyFill="1" applyBorder="1" applyAlignment="1" applyProtection="1">
      <alignment horizontal="centerContinuous" vertical="center"/>
      <protection locked="0"/>
    </xf>
    <xf numFmtId="49" fontId="137" fillId="2" borderId="0" xfId="12" applyNumberFormat="1" applyFont="1" applyFill="1" applyBorder="1" applyAlignment="1" applyProtection="1">
      <alignment vertical="center"/>
      <protection locked="0"/>
    </xf>
    <xf numFmtId="49" fontId="138" fillId="2" borderId="0" xfId="12" applyNumberFormat="1" applyFont="1" applyFill="1" applyBorder="1" applyAlignment="1" applyProtection="1">
      <alignment vertical="center"/>
      <protection locked="0"/>
    </xf>
    <xf numFmtId="49" fontId="137" fillId="2" borderId="0" xfId="12" applyNumberFormat="1" applyFont="1" applyFill="1" applyAlignment="1" applyProtection="1">
      <alignment vertical="center"/>
      <protection locked="0"/>
    </xf>
    <xf numFmtId="49" fontId="139" fillId="39" borderId="0" xfId="12" applyNumberFormat="1" applyFont="1" applyFill="1" applyBorder="1" applyAlignment="1" applyProtection="1">
      <alignment horizontal="centerContinuous" vertical="center"/>
      <protection locked="0"/>
    </xf>
    <xf numFmtId="174" fontId="138" fillId="39" borderId="0" xfId="12" applyNumberFormat="1" applyFont="1" applyFill="1" applyBorder="1" applyAlignment="1" applyProtection="1">
      <alignment horizontal="centerContinuous" vertical="center"/>
      <protection locked="0"/>
    </xf>
    <xf numFmtId="0" fontId="138" fillId="39" borderId="0" xfId="12" applyNumberFormat="1" applyFont="1" applyFill="1" applyBorder="1" applyAlignment="1" applyProtection="1">
      <alignment horizontal="centerContinuous" vertical="center"/>
      <protection locked="0"/>
    </xf>
    <xf numFmtId="49" fontId="138" fillId="2" borderId="0" xfId="12" applyNumberFormat="1" applyFont="1" applyFill="1" applyAlignment="1" applyProtection="1">
      <alignment vertical="center"/>
      <protection locked="0"/>
    </xf>
    <xf numFmtId="174" fontId="138" fillId="2" borderId="0" xfId="12" applyNumberFormat="1" applyFont="1" applyFill="1" applyAlignment="1" applyProtection="1">
      <alignment vertical="center"/>
      <protection locked="0"/>
    </xf>
    <xf numFmtId="49" fontId="138" fillId="39" borderId="0" xfId="12" applyNumberFormat="1" applyFont="1" applyFill="1" applyBorder="1" applyAlignment="1" applyProtection="1">
      <alignment vertical="center"/>
      <protection locked="0"/>
    </xf>
    <xf numFmtId="174" fontId="138" fillId="39" borderId="0" xfId="12" applyNumberFormat="1" applyFont="1" applyFill="1" applyBorder="1" applyAlignment="1" applyProtection="1">
      <alignment vertical="center"/>
      <protection locked="0"/>
    </xf>
    <xf numFmtId="0" fontId="138" fillId="39" borderId="0" xfId="12" applyNumberFormat="1" applyFont="1" applyFill="1" applyBorder="1" applyAlignment="1" applyProtection="1">
      <alignment vertical="center"/>
      <protection locked="0"/>
    </xf>
    <xf numFmtId="49" fontId="137" fillId="39" borderId="0" xfId="12" applyNumberFormat="1" applyFont="1" applyFill="1" applyBorder="1" applyAlignment="1" applyProtection="1">
      <alignment vertical="center"/>
      <protection locked="0"/>
    </xf>
    <xf numFmtId="49" fontId="137" fillId="39" borderId="0" xfId="12" applyNumberFormat="1" applyFont="1" applyFill="1" applyBorder="1" applyAlignment="1" applyProtection="1">
      <alignment horizontal="right" vertical="center"/>
      <protection hidden="1"/>
    </xf>
    <xf numFmtId="49" fontId="138" fillId="39" borderId="2" xfId="12" applyNumberFormat="1" applyFont="1" applyFill="1" applyBorder="1" applyAlignment="1" applyProtection="1">
      <alignment horizontal="center" vertical="center"/>
      <protection locked="0"/>
    </xf>
    <xf numFmtId="14" fontId="138" fillId="39" borderId="2" xfId="12" applyNumberFormat="1" applyFont="1" applyFill="1" applyBorder="1" applyAlignment="1" applyProtection="1">
      <alignment horizontal="center" wrapText="1"/>
      <protection hidden="1"/>
    </xf>
    <xf numFmtId="49" fontId="138" fillId="39" borderId="2" xfId="12" applyNumberFormat="1" applyFont="1" applyFill="1" applyBorder="1" applyAlignment="1" applyProtection="1">
      <alignment horizontal="center" wrapText="1"/>
      <protection hidden="1"/>
    </xf>
    <xf numFmtId="49" fontId="138" fillId="2" borderId="0" xfId="12" applyNumberFormat="1" applyFont="1" applyFill="1" applyBorder="1" applyAlignment="1" applyProtection="1">
      <alignment horizontal="right" wrapText="1"/>
      <protection locked="0"/>
    </xf>
    <xf numFmtId="49" fontId="138" fillId="2" borderId="0" xfId="12" applyNumberFormat="1" applyFont="1" applyFill="1" applyBorder="1" applyAlignment="1" applyProtection="1">
      <alignment horizontal="left"/>
      <protection locked="0"/>
    </xf>
    <xf numFmtId="49" fontId="138" fillId="2" borderId="0" xfId="12" applyNumberFormat="1" applyFont="1" applyFill="1" applyAlignment="1" applyProtection="1">
      <alignment horizontal="center" wrapText="1"/>
      <protection locked="0"/>
    </xf>
    <xf numFmtId="49" fontId="137" fillId="2" borderId="0" xfId="12" applyNumberFormat="1" applyFont="1" applyFill="1" applyAlignment="1" applyProtection="1">
      <protection locked="0"/>
    </xf>
    <xf numFmtId="49" fontId="138" fillId="2" borderId="0" xfId="12" applyNumberFormat="1" applyFont="1" applyFill="1" applyAlignment="1" applyProtection="1">
      <protection locked="0"/>
    </xf>
    <xf numFmtId="174" fontId="137" fillId="2" borderId="0" xfId="12" applyNumberFormat="1" applyFont="1" applyFill="1" applyAlignment="1" applyProtection="1">
      <protection locked="0"/>
    </xf>
    <xf numFmtId="49" fontId="138" fillId="39" borderId="2" xfId="12" applyNumberFormat="1" applyFont="1" applyFill="1" applyBorder="1" applyAlignment="1" applyProtection="1">
      <alignment vertical="center"/>
      <protection locked="0"/>
    </xf>
    <xf numFmtId="174" fontId="138" fillId="39" borderId="2" xfId="12" applyNumberFormat="1" applyFont="1" applyFill="1" applyBorder="1" applyAlignment="1" applyProtection="1">
      <alignment vertical="center"/>
      <protection locked="0"/>
    </xf>
    <xf numFmtId="0" fontId="138" fillId="39" borderId="2" xfId="12" applyNumberFormat="1" applyFont="1" applyFill="1" applyBorder="1" applyAlignment="1" applyProtection="1">
      <alignment horizontal="center" vertical="center"/>
      <protection locked="0"/>
    </xf>
    <xf numFmtId="41" fontId="138" fillId="39" borderId="2" xfId="12" applyNumberFormat="1" applyFont="1" applyFill="1" applyBorder="1" applyAlignment="1" applyProtection="1">
      <alignment horizontal="right" vertical="center"/>
      <protection locked="0"/>
    </xf>
    <xf numFmtId="41" fontId="138" fillId="2" borderId="0" xfId="12" applyNumberFormat="1" applyFont="1" applyFill="1" applyBorder="1" applyAlignment="1" applyProtection="1">
      <alignment vertical="center"/>
      <protection locked="0"/>
    </xf>
    <xf numFmtId="0" fontId="138" fillId="2" borderId="0" xfId="12" applyFont="1" applyFill="1" applyBorder="1" applyAlignment="1" applyProtection="1">
      <alignment vertical="center"/>
      <protection locked="0"/>
    </xf>
    <xf numFmtId="0" fontId="138" fillId="2" borderId="0" xfId="12" applyFont="1" applyFill="1" applyAlignment="1" applyProtection="1">
      <alignment vertical="center"/>
      <protection locked="0"/>
    </xf>
    <xf numFmtId="0" fontId="138" fillId="39" borderId="2" xfId="12" applyFont="1" applyFill="1" applyBorder="1" applyAlignment="1" applyProtection="1">
      <alignment vertical="top"/>
      <protection locked="0"/>
    </xf>
    <xf numFmtId="174" fontId="138" fillId="39" borderId="2" xfId="12" applyNumberFormat="1" applyFont="1" applyFill="1" applyBorder="1" applyAlignment="1" applyProtection="1">
      <alignment vertical="top"/>
      <protection locked="0"/>
    </xf>
    <xf numFmtId="0" fontId="138" fillId="39" borderId="2" xfId="12" applyFont="1" applyFill="1" applyBorder="1" applyAlignment="1" applyProtection="1">
      <alignment horizontal="center" vertical="top"/>
      <protection locked="0"/>
    </xf>
    <xf numFmtId="41" fontId="138" fillId="39" borderId="2" xfId="12" applyNumberFormat="1" applyFont="1" applyFill="1" applyBorder="1" applyAlignment="1" applyProtection="1">
      <alignment horizontal="right" vertical="center" wrapText="1"/>
      <protection locked="0"/>
    </xf>
    <xf numFmtId="49" fontId="138" fillId="2" borderId="0" xfId="12" applyNumberFormat="1" applyFont="1" applyFill="1" applyBorder="1" applyAlignment="1" applyProtection="1">
      <alignment vertical="top"/>
      <protection locked="0"/>
    </xf>
    <xf numFmtId="0" fontId="138" fillId="2" borderId="0" xfId="12" applyFont="1" applyFill="1" applyBorder="1" applyAlignment="1" applyProtection="1">
      <alignment vertical="top"/>
      <protection locked="0"/>
    </xf>
    <xf numFmtId="41" fontId="138" fillId="2" borderId="0" xfId="12" applyNumberFormat="1" applyFont="1" applyFill="1" applyBorder="1" applyAlignment="1" applyProtection="1">
      <alignment vertical="top"/>
      <protection locked="0"/>
    </xf>
    <xf numFmtId="174" fontId="138" fillId="39" borderId="0" xfId="12" applyNumberFormat="1" applyFont="1" applyFill="1" applyBorder="1" applyAlignment="1" applyProtection="1">
      <alignment vertical="top"/>
      <protection locked="0"/>
    </xf>
    <xf numFmtId="0" fontId="138" fillId="2" borderId="0" xfId="12" applyFont="1" applyFill="1" applyAlignment="1" applyProtection="1">
      <alignment vertical="top"/>
      <protection locked="0"/>
    </xf>
    <xf numFmtId="0" fontId="138" fillId="39" borderId="2" xfId="12" applyFont="1" applyFill="1" applyBorder="1" applyAlignment="1" applyProtection="1">
      <alignment horizontal="right" vertical="center" wrapText="1"/>
      <protection locked="0"/>
    </xf>
    <xf numFmtId="174" fontId="140" fillId="39" borderId="16" xfId="12" applyNumberFormat="1" applyFont="1" applyFill="1" applyBorder="1" applyAlignment="1" applyProtection="1">
      <alignment vertical="top"/>
      <protection locked="0"/>
    </xf>
    <xf numFmtId="0" fontId="140" fillId="39" borderId="28" xfId="12" applyFont="1" applyFill="1" applyBorder="1" applyAlignment="1" applyProtection="1">
      <alignment vertical="top"/>
      <protection locked="0"/>
    </xf>
    <xf numFmtId="49" fontId="140" fillId="39" borderId="2" xfId="12" applyNumberFormat="1" applyFont="1" applyFill="1" applyBorder="1" applyAlignment="1" applyProtection="1">
      <alignment horizontal="center" vertical="top"/>
      <protection locked="0"/>
    </xf>
    <xf numFmtId="0" fontId="140" fillId="39" borderId="2" xfId="12" applyFont="1" applyFill="1" applyBorder="1" applyAlignment="1" applyProtection="1">
      <alignment horizontal="center" vertical="top"/>
      <protection locked="0"/>
    </xf>
    <xf numFmtId="41" fontId="140" fillId="39" borderId="2" xfId="12" applyNumberFormat="1" applyFont="1" applyFill="1" applyBorder="1" applyAlignment="1" applyProtection="1">
      <alignment horizontal="right" vertical="center" wrapText="1"/>
      <protection hidden="1"/>
    </xf>
    <xf numFmtId="0" fontId="140" fillId="39" borderId="2" xfId="12" applyFont="1" applyFill="1" applyBorder="1" applyAlignment="1" applyProtection="1">
      <alignment horizontal="right" vertical="center" wrapText="1"/>
      <protection locked="0"/>
    </xf>
    <xf numFmtId="49" fontId="140" fillId="2" borderId="0" xfId="12" applyNumberFormat="1" applyFont="1" applyFill="1" applyBorder="1" applyAlignment="1" applyProtection="1">
      <alignment vertical="top"/>
      <protection locked="0"/>
    </xf>
    <xf numFmtId="0" fontId="140" fillId="2" borderId="0" xfId="12" applyFont="1" applyFill="1" applyBorder="1" applyAlignment="1" applyProtection="1">
      <alignment vertical="top"/>
      <protection locked="0"/>
    </xf>
    <xf numFmtId="41" fontId="140" fillId="2" borderId="0" xfId="12" applyNumberFormat="1" applyFont="1" applyFill="1" applyBorder="1" applyAlignment="1" applyProtection="1">
      <alignment vertical="top"/>
      <protection hidden="1"/>
    </xf>
    <xf numFmtId="41" fontId="140" fillId="2" borderId="0" xfId="12" applyNumberFormat="1" applyFont="1" applyFill="1" applyBorder="1" applyAlignment="1" applyProtection="1">
      <alignment vertical="top"/>
      <protection locked="0"/>
    </xf>
    <xf numFmtId="174" fontId="140" fillId="39" borderId="0" xfId="12" applyNumberFormat="1" applyFont="1" applyFill="1" applyBorder="1" applyAlignment="1" applyProtection="1">
      <alignment vertical="top"/>
      <protection locked="0"/>
    </xf>
    <xf numFmtId="0" fontId="140" fillId="2" borderId="0" xfId="12" applyFont="1" applyFill="1" applyAlignment="1" applyProtection="1">
      <alignment vertical="top"/>
      <protection locked="0"/>
    </xf>
    <xf numFmtId="0" fontId="140" fillId="39" borderId="20" xfId="12" quotePrefix="1" applyFont="1" applyFill="1" applyBorder="1" applyAlignment="1" applyProtection="1">
      <alignment vertical="top"/>
      <protection locked="0"/>
    </xf>
    <xf numFmtId="174" fontId="140" fillId="39" borderId="29" xfId="12" applyNumberFormat="1" applyFont="1" applyFill="1" applyBorder="1" applyAlignment="1" applyProtection="1">
      <alignment vertical="top"/>
      <protection locked="0"/>
    </xf>
    <xf numFmtId="0" fontId="140" fillId="39" borderId="30" xfId="12" applyFont="1" applyFill="1" applyBorder="1" applyAlignment="1" applyProtection="1">
      <alignment vertical="top"/>
      <protection locked="0"/>
    </xf>
    <xf numFmtId="49" fontId="140" fillId="39" borderId="20" xfId="12" applyNumberFormat="1" applyFont="1" applyFill="1" applyBorder="1" applyAlignment="1" applyProtection="1">
      <alignment horizontal="center" vertical="top"/>
      <protection locked="0"/>
    </xf>
    <xf numFmtId="0" fontId="140" fillId="39" borderId="20" xfId="12" applyFont="1" applyFill="1" applyBorder="1" applyAlignment="1" applyProtection="1">
      <alignment horizontal="center" vertical="top"/>
      <protection locked="0"/>
    </xf>
    <xf numFmtId="0" fontId="140" fillId="39" borderId="20" xfId="12" applyFont="1" applyFill="1" applyBorder="1" applyAlignment="1" applyProtection="1">
      <alignment horizontal="right" vertical="center" wrapText="1"/>
      <protection locked="0"/>
    </xf>
    <xf numFmtId="0" fontId="137" fillId="39" borderId="22" xfId="12" applyFont="1" applyFill="1" applyBorder="1" applyAlignment="1" applyProtection="1">
      <alignment vertical="top"/>
      <protection locked="0"/>
    </xf>
    <xf numFmtId="174" fontId="137" fillId="39" borderId="31" xfId="12" applyNumberFormat="1" applyFont="1" applyFill="1" applyBorder="1" applyAlignment="1" applyProtection="1">
      <alignment vertical="top"/>
      <protection locked="0"/>
    </xf>
    <xf numFmtId="0" fontId="137" fillId="39" borderId="32" xfId="12" applyFont="1" applyFill="1" applyBorder="1" applyAlignment="1" applyProtection="1">
      <alignment vertical="top"/>
      <protection locked="0"/>
    </xf>
    <xf numFmtId="49" fontId="137" fillId="39" borderId="22" xfId="12" applyNumberFormat="1" applyFont="1" applyFill="1" applyBorder="1" applyAlignment="1" applyProtection="1">
      <alignment horizontal="center" vertical="top"/>
      <protection locked="0"/>
    </xf>
    <xf numFmtId="0" fontId="137" fillId="39" borderId="22" xfId="12" applyFont="1" applyFill="1" applyBorder="1" applyAlignment="1" applyProtection="1">
      <alignment horizontal="center" vertical="top"/>
      <protection locked="0"/>
    </xf>
    <xf numFmtId="41" fontId="141" fillId="39" borderId="22" xfId="12" applyNumberFormat="1" applyFont="1" applyFill="1" applyBorder="1" applyAlignment="1" applyProtection="1">
      <alignment horizontal="right" vertical="center" wrapText="1"/>
      <protection hidden="1"/>
    </xf>
    <xf numFmtId="0" fontId="141" fillId="39" borderId="22" xfId="12" applyFont="1" applyFill="1" applyBorder="1" applyAlignment="1" applyProtection="1">
      <alignment horizontal="right" vertical="center" wrapText="1"/>
      <protection locked="0"/>
    </xf>
    <xf numFmtId="49" fontId="137" fillId="2" borderId="0" xfId="12" applyNumberFormat="1" applyFont="1" applyFill="1" applyBorder="1" applyAlignment="1" applyProtection="1">
      <alignment vertical="top"/>
      <protection locked="0"/>
    </xf>
    <xf numFmtId="41" fontId="137" fillId="2" borderId="0" xfId="12" applyNumberFormat="1" applyFont="1" applyFill="1" applyBorder="1" applyAlignment="1" applyProtection="1">
      <alignment vertical="top"/>
      <protection hidden="1"/>
    </xf>
    <xf numFmtId="41" fontId="137" fillId="2" borderId="0" xfId="12" applyNumberFormat="1" applyFont="1" applyFill="1" applyBorder="1" applyAlignment="1" applyProtection="1">
      <alignment vertical="top"/>
      <protection locked="0"/>
    </xf>
    <xf numFmtId="174" fontId="137" fillId="39" borderId="0" xfId="12" applyNumberFormat="1" applyFont="1" applyFill="1" applyBorder="1" applyAlignment="1" applyProtection="1">
      <alignment vertical="top"/>
      <protection locked="0"/>
    </xf>
    <xf numFmtId="0" fontId="137" fillId="2" borderId="0" xfId="12" applyFont="1" applyFill="1" applyAlignment="1" applyProtection="1">
      <alignment vertical="top"/>
      <protection locked="0"/>
    </xf>
    <xf numFmtId="0" fontId="137" fillId="2" borderId="0" xfId="12" applyFont="1" applyFill="1" applyBorder="1" applyAlignment="1" applyProtection="1">
      <alignment vertical="top"/>
      <protection locked="0"/>
    </xf>
    <xf numFmtId="174" fontId="140" fillId="39" borderId="33" xfId="12" applyNumberFormat="1" applyFont="1" applyFill="1" applyBorder="1" applyAlignment="1" applyProtection="1">
      <alignment vertical="top"/>
      <protection locked="0"/>
    </xf>
    <xf numFmtId="0" fontId="140" fillId="39" borderId="34" xfId="12" applyFont="1" applyFill="1" applyBorder="1" applyAlignment="1" applyProtection="1">
      <alignment vertical="top"/>
      <protection locked="0"/>
    </xf>
    <xf numFmtId="49" fontId="140" fillId="39" borderId="6" xfId="12" applyNumberFormat="1" applyFont="1" applyFill="1" applyBorder="1" applyAlignment="1" applyProtection="1">
      <alignment horizontal="center" vertical="top"/>
      <protection locked="0"/>
    </xf>
    <xf numFmtId="0" fontId="140" fillId="39" borderId="6" xfId="12" applyFont="1" applyFill="1" applyBorder="1" applyAlignment="1" applyProtection="1">
      <alignment horizontal="center" vertical="top"/>
      <protection locked="0"/>
    </xf>
    <xf numFmtId="0" fontId="140" fillId="39" borderId="6" xfId="12" applyFont="1" applyFill="1" applyBorder="1" applyAlignment="1" applyProtection="1">
      <alignment horizontal="right" vertical="center" wrapText="1"/>
      <protection locked="0"/>
    </xf>
    <xf numFmtId="41" fontId="140" fillId="39" borderId="20" xfId="12" applyNumberFormat="1" applyFont="1" applyFill="1" applyBorder="1" applyAlignment="1" applyProtection="1">
      <alignment horizontal="right" vertical="center" wrapText="1"/>
      <protection hidden="1"/>
    </xf>
    <xf numFmtId="0" fontId="137" fillId="39" borderId="6" xfId="12" applyFont="1" applyFill="1" applyBorder="1" applyAlignment="1" applyProtection="1">
      <alignment vertical="top"/>
      <protection locked="0"/>
    </xf>
    <xf numFmtId="174" fontId="137" fillId="39" borderId="33" xfId="12" applyNumberFormat="1" applyFont="1" applyFill="1" applyBorder="1" applyAlignment="1" applyProtection="1">
      <alignment vertical="top"/>
      <protection locked="0"/>
    </xf>
    <xf numFmtId="0" fontId="137" fillId="39" borderId="34" xfId="12" applyFont="1" applyFill="1" applyBorder="1" applyAlignment="1" applyProtection="1">
      <alignment vertical="top"/>
      <protection locked="0"/>
    </xf>
    <xf numFmtId="49" fontId="137" fillId="39" borderId="6" xfId="12" applyNumberFormat="1" applyFont="1" applyFill="1" applyBorder="1" applyAlignment="1" applyProtection="1">
      <alignment horizontal="center" vertical="top"/>
      <protection locked="0"/>
    </xf>
    <xf numFmtId="0" fontId="137" fillId="39" borderId="6" xfId="12" applyFont="1" applyFill="1" applyBorder="1" applyAlignment="1" applyProtection="1">
      <alignment horizontal="center" vertical="top"/>
      <protection locked="0"/>
    </xf>
    <xf numFmtId="41" fontId="137" fillId="39" borderId="6" xfId="12" applyNumberFormat="1" applyFont="1" applyFill="1" applyBorder="1" applyAlignment="1" applyProtection="1">
      <alignment horizontal="right" vertical="center" wrapText="1"/>
      <protection locked="0"/>
    </xf>
    <xf numFmtId="41" fontId="137" fillId="2" borderId="3" xfId="12" applyNumberFormat="1" applyFont="1" applyFill="1" applyBorder="1" applyAlignment="1" applyProtection="1">
      <alignment vertical="top"/>
      <protection locked="0"/>
    </xf>
    <xf numFmtId="0" fontId="140" fillId="39" borderId="2" xfId="12" applyFont="1" applyFill="1" applyBorder="1" applyAlignment="1" applyProtection="1">
      <alignment vertical="top"/>
      <protection locked="0"/>
    </xf>
    <xf numFmtId="41" fontId="140" fillId="2" borderId="3" xfId="12" applyNumberFormat="1" applyFont="1" applyFill="1" applyBorder="1" applyAlignment="1" applyProtection="1">
      <alignment vertical="top"/>
      <protection hidden="1"/>
    </xf>
    <xf numFmtId="41" fontId="140" fillId="39" borderId="2" xfId="12" applyNumberFormat="1" applyFont="1" applyFill="1" applyBorder="1" applyAlignment="1" applyProtection="1">
      <alignment horizontal="right" vertical="top"/>
      <protection locked="0"/>
    </xf>
    <xf numFmtId="0" fontId="140" fillId="39" borderId="2" xfId="12" applyFont="1" applyFill="1" applyBorder="1" applyAlignment="1" applyProtection="1">
      <alignment horizontal="right" vertical="top"/>
      <protection locked="0"/>
    </xf>
    <xf numFmtId="0" fontId="138" fillId="39" borderId="20" xfId="12" applyFont="1" applyFill="1" applyBorder="1" applyAlignment="1" applyProtection="1">
      <alignment vertical="top"/>
      <protection locked="0"/>
    </xf>
    <xf numFmtId="174" fontId="138" fillId="39" borderId="29" xfId="12" applyNumberFormat="1" applyFont="1" applyFill="1" applyBorder="1" applyAlignment="1" applyProtection="1">
      <alignment vertical="top"/>
      <protection locked="0"/>
    </xf>
    <xf numFmtId="0" fontId="138" fillId="39" borderId="30" xfId="12" applyFont="1" applyFill="1" applyBorder="1" applyAlignment="1" applyProtection="1">
      <alignment vertical="top"/>
      <protection locked="0"/>
    </xf>
    <xf numFmtId="0" fontId="138" fillId="39" borderId="20" xfId="12" applyFont="1" applyFill="1" applyBorder="1" applyAlignment="1" applyProtection="1">
      <alignment horizontal="center" vertical="top"/>
      <protection locked="0"/>
    </xf>
    <xf numFmtId="41" fontId="138" fillId="39" borderId="20" xfId="12" applyNumberFormat="1" applyFont="1" applyFill="1" applyBorder="1" applyAlignment="1" applyProtection="1">
      <alignment horizontal="right" vertical="center" wrapText="1"/>
      <protection locked="0"/>
    </xf>
    <xf numFmtId="0" fontId="138" fillId="39" borderId="20" xfId="12" applyFont="1" applyFill="1" applyBorder="1" applyAlignment="1" applyProtection="1">
      <alignment horizontal="right" vertical="center" wrapText="1"/>
      <protection locked="0"/>
    </xf>
    <xf numFmtId="0" fontId="138" fillId="39" borderId="22" xfId="12" applyFont="1" applyFill="1" applyBorder="1" applyAlignment="1" applyProtection="1">
      <alignment vertical="top"/>
      <protection locked="0"/>
    </xf>
    <xf numFmtId="174" fontId="138" fillId="39" borderId="31" xfId="12" applyNumberFormat="1" applyFont="1" applyFill="1" applyBorder="1" applyAlignment="1" applyProtection="1">
      <alignment vertical="top"/>
      <protection locked="0"/>
    </xf>
    <xf numFmtId="0" fontId="138" fillId="39" borderId="32" xfId="12" applyFont="1" applyFill="1" applyBorder="1" applyAlignment="1" applyProtection="1">
      <alignment vertical="top"/>
      <protection locked="0"/>
    </xf>
    <xf numFmtId="0" fontId="138" fillId="39" borderId="22" xfId="12" applyFont="1" applyFill="1" applyBorder="1" applyAlignment="1" applyProtection="1">
      <alignment horizontal="center" vertical="top"/>
      <protection locked="0"/>
    </xf>
    <xf numFmtId="41" fontId="138" fillId="39" borderId="22" xfId="12" applyNumberFormat="1" applyFont="1" applyFill="1" applyBorder="1" applyAlignment="1" applyProtection="1">
      <alignment horizontal="right" vertical="center" wrapText="1"/>
      <protection locked="0"/>
    </xf>
    <xf numFmtId="0" fontId="138" fillId="39" borderId="22" xfId="12" applyFont="1" applyFill="1" applyBorder="1" applyAlignment="1" applyProtection="1">
      <alignment horizontal="right" vertical="center" wrapText="1"/>
      <protection locked="0"/>
    </xf>
    <xf numFmtId="41" fontId="137" fillId="39" borderId="22" xfId="12" applyNumberFormat="1" applyFont="1" applyFill="1" applyBorder="1" applyAlignment="1" applyProtection="1">
      <alignment horizontal="right" vertical="center" wrapText="1"/>
      <protection locked="0"/>
    </xf>
    <xf numFmtId="0" fontId="140" fillId="39" borderId="6" xfId="12" applyFont="1" applyFill="1" applyBorder="1" applyAlignment="1" applyProtection="1">
      <alignment vertical="top"/>
      <protection locked="0"/>
    </xf>
    <xf numFmtId="41" fontId="140" fillId="39" borderId="6" xfId="12" applyNumberFormat="1" applyFont="1" applyFill="1" applyBorder="1" applyAlignment="1" applyProtection="1">
      <alignment horizontal="right" vertical="center" wrapText="1"/>
      <protection hidden="1"/>
    </xf>
    <xf numFmtId="49" fontId="137" fillId="39" borderId="2" xfId="12" applyNumberFormat="1" applyFont="1" applyFill="1" applyBorder="1" applyAlignment="1" applyProtection="1">
      <alignment vertical="center"/>
      <protection hidden="1"/>
    </xf>
    <xf numFmtId="174" fontId="137" fillId="39" borderId="16" xfId="12" applyNumberFormat="1" applyFont="1" applyFill="1" applyBorder="1" applyAlignment="1" applyProtection="1">
      <alignment vertical="center"/>
      <protection locked="0"/>
    </xf>
    <xf numFmtId="0" fontId="137" fillId="39" borderId="28" xfId="12" applyNumberFormat="1" applyFont="1" applyFill="1" applyBorder="1" applyAlignment="1" applyProtection="1">
      <alignment vertical="center"/>
      <protection locked="0"/>
    </xf>
    <xf numFmtId="0" fontId="137" fillId="39" borderId="2" xfId="12" applyNumberFormat="1" applyFont="1" applyFill="1" applyBorder="1" applyAlignment="1" applyProtection="1">
      <alignment vertical="center"/>
      <protection locked="0"/>
    </xf>
    <xf numFmtId="0" fontId="137" fillId="39" borderId="2" xfId="12" applyNumberFormat="1" applyFont="1" applyFill="1" applyBorder="1" applyAlignment="1" applyProtection="1">
      <alignment horizontal="center" vertical="center"/>
      <protection locked="0"/>
    </xf>
    <xf numFmtId="0" fontId="137" fillId="39" borderId="2" xfId="12" applyNumberFormat="1" applyFont="1" applyFill="1" applyBorder="1" applyAlignment="1" applyProtection="1">
      <alignment horizontal="right" vertical="center"/>
      <protection locked="0"/>
    </xf>
    <xf numFmtId="49" fontId="137" fillId="39" borderId="16" xfId="12" applyNumberFormat="1" applyFont="1" applyFill="1" applyBorder="1" applyAlignment="1" applyProtection="1">
      <alignment vertical="center"/>
      <protection locked="0"/>
    </xf>
    <xf numFmtId="49" fontId="137" fillId="39" borderId="28" xfId="12" applyNumberFormat="1" applyFont="1" applyFill="1" applyBorder="1" applyAlignment="1" applyProtection="1">
      <alignment vertical="center"/>
      <protection locked="0"/>
    </xf>
    <xf numFmtId="49" fontId="137" fillId="39" borderId="2" xfId="12" applyNumberFormat="1" applyFont="1" applyFill="1" applyBorder="1" applyAlignment="1" applyProtection="1">
      <alignment horizontal="center" vertical="center"/>
      <protection locked="0"/>
    </xf>
    <xf numFmtId="41" fontId="137" fillId="39" borderId="2" xfId="12" applyNumberFormat="1" applyFont="1" applyFill="1" applyBorder="1" applyAlignment="1" applyProtection="1">
      <alignment vertical="center"/>
      <protection locked="0"/>
    </xf>
    <xf numFmtId="41" fontId="137" fillId="2" borderId="0" xfId="12" applyNumberFormat="1" applyFont="1" applyFill="1" applyBorder="1" applyAlignment="1" applyProtection="1">
      <alignment vertical="center"/>
      <protection locked="0"/>
    </xf>
    <xf numFmtId="0" fontId="137" fillId="2" borderId="0" xfId="12" applyFont="1" applyFill="1" applyAlignment="1" applyProtection="1">
      <alignment vertical="center"/>
      <protection locked="0"/>
    </xf>
    <xf numFmtId="41" fontId="142" fillId="2" borderId="0" xfId="12" applyNumberFormat="1" applyFont="1" applyFill="1" applyAlignment="1" applyProtection="1">
      <protection locked="0"/>
    </xf>
    <xf numFmtId="49" fontId="137" fillId="39" borderId="2" xfId="12" applyNumberFormat="1" applyFont="1" applyFill="1" applyBorder="1" applyAlignment="1" applyProtection="1">
      <alignment vertical="center"/>
      <protection locked="0"/>
    </xf>
    <xf numFmtId="174" fontId="137" fillId="39" borderId="35" xfId="12" applyNumberFormat="1" applyFont="1" applyFill="1" applyBorder="1" applyAlignment="1" applyProtection="1">
      <alignment vertical="center"/>
      <protection locked="0"/>
    </xf>
    <xf numFmtId="174" fontId="138" fillId="39" borderId="16" xfId="12" applyNumberFormat="1" applyFont="1" applyFill="1" applyBorder="1" applyAlignment="1" applyProtection="1">
      <alignment vertical="top"/>
      <protection locked="0"/>
    </xf>
    <xf numFmtId="0" fontId="138" fillId="39" borderId="28" xfId="12" applyFont="1" applyFill="1" applyBorder="1" applyAlignment="1" applyProtection="1">
      <alignment vertical="top"/>
      <protection locked="0"/>
    </xf>
    <xf numFmtId="0" fontId="137" fillId="39" borderId="2" xfId="12" applyFont="1" applyFill="1" applyBorder="1" applyAlignment="1" applyProtection="1">
      <alignment horizontal="center" vertical="top"/>
      <protection locked="0"/>
    </xf>
    <xf numFmtId="41" fontId="137" fillId="39" borderId="2" xfId="12" applyNumberFormat="1" applyFont="1" applyFill="1" applyBorder="1" applyAlignment="1" applyProtection="1">
      <alignment horizontal="right" vertical="center" wrapText="1"/>
      <protection locked="0"/>
    </xf>
    <xf numFmtId="0" fontId="137" fillId="39" borderId="22" xfId="12" applyFont="1" applyFill="1" applyBorder="1" applyAlignment="1" applyProtection="1">
      <alignment horizontal="right" vertical="center" wrapText="1"/>
      <protection locked="0"/>
    </xf>
    <xf numFmtId="0" fontId="137" fillId="39" borderId="22" xfId="12" quotePrefix="1" applyFont="1" applyFill="1" applyBorder="1" applyAlignment="1" applyProtection="1">
      <alignment vertical="top"/>
      <protection locked="0"/>
    </xf>
    <xf numFmtId="0" fontId="137" fillId="39" borderId="6" xfId="12" quotePrefix="1" applyFont="1" applyFill="1" applyBorder="1" applyAlignment="1" applyProtection="1">
      <alignment vertical="top"/>
      <protection locked="0"/>
    </xf>
    <xf numFmtId="41" fontId="140" fillId="39" borderId="2" xfId="12" applyNumberFormat="1" applyFont="1" applyFill="1" applyBorder="1" applyAlignment="1" applyProtection="1">
      <alignment horizontal="right" vertical="center" wrapText="1"/>
      <protection locked="0"/>
    </xf>
    <xf numFmtId="49" fontId="138" fillId="39" borderId="2" xfId="12" applyNumberFormat="1" applyFont="1" applyFill="1" applyBorder="1" applyAlignment="1" applyProtection="1">
      <alignment horizontal="center" vertical="top"/>
      <protection locked="0"/>
    </xf>
    <xf numFmtId="41" fontId="138" fillId="39" borderId="2" xfId="12" applyNumberFormat="1" applyFont="1" applyFill="1" applyBorder="1" applyAlignment="1" applyProtection="1">
      <alignment horizontal="right" vertical="center" wrapText="1"/>
      <protection hidden="1"/>
    </xf>
    <xf numFmtId="41" fontId="138" fillId="2" borderId="0" xfId="12" applyNumberFormat="1" applyFont="1" applyFill="1" applyBorder="1" applyAlignment="1" applyProtection="1">
      <alignment vertical="top"/>
      <protection hidden="1"/>
    </xf>
    <xf numFmtId="41" fontId="140" fillId="39" borderId="22" xfId="12" applyNumberFormat="1" applyFont="1" applyFill="1" applyBorder="1" applyAlignment="1" applyProtection="1">
      <alignment horizontal="right" vertical="center" wrapText="1"/>
      <protection hidden="1"/>
    </xf>
    <xf numFmtId="49" fontId="138" fillId="39" borderId="20" xfId="12" applyNumberFormat="1" applyFont="1" applyFill="1" applyBorder="1" applyAlignment="1" applyProtection="1">
      <alignment horizontal="center" vertical="top"/>
      <protection locked="0"/>
    </xf>
    <xf numFmtId="41" fontId="137" fillId="39" borderId="20" xfId="12" applyNumberFormat="1" applyFont="1" applyFill="1" applyBorder="1" applyAlignment="1" applyProtection="1">
      <alignment horizontal="right" vertical="center" wrapText="1"/>
      <protection locked="0"/>
    </xf>
    <xf numFmtId="0" fontId="140" fillId="39" borderId="22" xfId="12" applyFont="1" applyFill="1" applyBorder="1" applyAlignment="1" applyProtection="1">
      <alignment horizontal="right" vertical="center" wrapText="1"/>
      <protection locked="0"/>
    </xf>
    <xf numFmtId="41" fontId="138" fillId="2" borderId="36" xfId="12" applyNumberFormat="1" applyFont="1" applyFill="1" applyBorder="1" applyAlignment="1" applyProtection="1">
      <alignment vertical="top"/>
      <protection hidden="1"/>
    </xf>
    <xf numFmtId="0" fontId="138" fillId="39" borderId="0" xfId="12" applyFont="1" applyFill="1" applyBorder="1" applyAlignment="1" applyProtection="1">
      <alignment vertical="top"/>
      <protection locked="0"/>
    </xf>
    <xf numFmtId="174" fontId="138" fillId="39" borderId="0" xfId="12" applyNumberFormat="1" applyFont="1" applyFill="1" applyBorder="1" applyAlignment="1" applyProtection="1">
      <alignment horizontal="right" vertical="top"/>
      <protection hidden="1"/>
    </xf>
    <xf numFmtId="174" fontId="138" fillId="39" borderId="0" xfId="12" applyNumberFormat="1" applyFont="1" applyFill="1" applyBorder="1" applyAlignment="1" applyProtection="1">
      <alignment horizontal="right" vertical="top"/>
      <protection locked="0"/>
    </xf>
    <xf numFmtId="174" fontId="138" fillId="2" borderId="0" xfId="12" applyNumberFormat="1" applyFont="1" applyFill="1" applyBorder="1" applyAlignment="1" applyProtection="1">
      <alignment vertical="top"/>
      <protection hidden="1"/>
    </xf>
    <xf numFmtId="174" fontId="137" fillId="2" borderId="0" xfId="12" applyNumberFormat="1" applyFont="1" applyFill="1" applyAlignment="1" applyProtection="1">
      <alignment vertical="top"/>
      <protection locked="0"/>
    </xf>
    <xf numFmtId="0" fontId="137" fillId="39" borderId="0" xfId="12" applyFont="1" applyFill="1" applyAlignment="1" applyProtection="1">
      <alignment vertical="top"/>
      <protection locked="0"/>
    </xf>
    <xf numFmtId="174" fontId="137" fillId="39" borderId="0" xfId="12" applyNumberFormat="1" applyFont="1" applyFill="1" applyAlignment="1" applyProtection="1">
      <alignment vertical="top"/>
      <protection locked="0"/>
    </xf>
    <xf numFmtId="41" fontId="137" fillId="39" borderId="0" xfId="12" applyNumberFormat="1" applyFont="1" applyFill="1" applyAlignment="1" applyProtection="1">
      <alignment vertical="top"/>
      <protection locked="0"/>
    </xf>
    <xf numFmtId="49" fontId="137" fillId="39" borderId="0" xfId="12" applyNumberFormat="1" applyFont="1" applyFill="1" applyBorder="1" applyAlignment="1" applyProtection="1">
      <alignment horizontal="centerContinuous" vertical="center"/>
      <protection hidden="1"/>
    </xf>
    <xf numFmtId="49" fontId="137" fillId="2" borderId="0" xfId="12" applyNumberFormat="1" applyFont="1" applyFill="1" applyBorder="1" applyAlignment="1" applyProtection="1">
      <alignment horizontal="left" vertical="center"/>
      <protection locked="0"/>
    </xf>
    <xf numFmtId="49" fontId="138" fillId="39" borderId="0" xfId="12" applyNumberFormat="1" applyFont="1" applyFill="1" applyBorder="1" applyAlignment="1" applyProtection="1">
      <alignment horizontal="centerContinuous" vertical="center"/>
      <protection hidden="1"/>
    </xf>
    <xf numFmtId="49" fontId="143" fillId="2" borderId="0" xfId="12" applyNumberFormat="1" applyFont="1" applyFill="1" applyBorder="1" applyAlignment="1" applyProtection="1">
      <alignment vertical="center"/>
      <protection locked="0"/>
    </xf>
    <xf numFmtId="41" fontId="137" fillId="2" borderId="0" xfId="12" applyNumberFormat="1" applyFont="1" applyFill="1" applyAlignment="1" applyProtection="1">
      <alignment vertical="top"/>
      <protection locked="0"/>
    </xf>
    <xf numFmtId="166" fontId="101" fillId="39" borderId="0" xfId="119" applyNumberFormat="1" applyFont="1" applyFill="1" applyBorder="1" applyAlignment="1">
      <alignment horizontal="right" vertical="center"/>
    </xf>
    <xf numFmtId="43" fontId="101" fillId="39" borderId="0" xfId="119" applyFont="1" applyFill="1" applyBorder="1" applyAlignment="1">
      <alignment horizontal="left" vertical="center"/>
    </xf>
    <xf numFmtId="0" fontId="101" fillId="39" borderId="0" xfId="214" applyFont="1" applyFill="1" applyBorder="1" applyAlignment="1">
      <alignment horizontal="center" vertical="center"/>
    </xf>
    <xf numFmtId="166" fontId="101" fillId="39" borderId="0" xfId="119" applyNumberFormat="1" applyFont="1" applyFill="1" applyBorder="1" applyAlignment="1">
      <alignment horizontal="left" vertical="center"/>
    </xf>
    <xf numFmtId="166" fontId="101" fillId="39" borderId="36" xfId="119" applyNumberFormat="1" applyFont="1" applyFill="1" applyBorder="1" applyAlignment="1">
      <alignment horizontal="center" vertical="center" wrapText="1"/>
    </xf>
    <xf numFmtId="166" fontId="101" fillId="39" borderId="0" xfId="214" applyNumberFormat="1" applyFont="1" applyFill="1" applyBorder="1" applyAlignment="1">
      <alignment horizontal="left" vertical="center"/>
    </xf>
    <xf numFmtId="0" fontId="101" fillId="39" borderId="0" xfId="214" applyNumberFormat="1" applyFont="1" applyFill="1" applyBorder="1" applyAlignment="1">
      <alignment horizontal="left" vertical="center"/>
    </xf>
    <xf numFmtId="166" fontId="101" fillId="39" borderId="0" xfId="214" applyNumberFormat="1" applyFont="1" applyFill="1" applyBorder="1" applyAlignment="1">
      <alignment horizontal="center" vertical="center"/>
    </xf>
    <xf numFmtId="49" fontId="101" fillId="39" borderId="0" xfId="214" applyNumberFormat="1" applyFont="1" applyFill="1" applyBorder="1" applyAlignment="1">
      <alignment horizontal="left" vertical="center" wrapText="1"/>
    </xf>
    <xf numFmtId="49" fontId="150" fillId="39" borderId="0" xfId="214" applyNumberFormat="1" applyFont="1" applyFill="1" applyBorder="1" applyAlignment="1">
      <alignment horizontal="left" vertical="center"/>
    </xf>
    <xf numFmtId="49" fontId="101" fillId="39" borderId="0" xfId="214" applyNumberFormat="1" applyFont="1" applyFill="1" applyBorder="1" applyAlignment="1">
      <alignment horizontal="left" vertical="center"/>
    </xf>
    <xf numFmtId="0" fontId="101" fillId="39" borderId="0" xfId="215" quotePrefix="1" applyFont="1" applyFill="1" applyBorder="1" applyAlignment="1">
      <alignment horizontal="center" vertical="top"/>
    </xf>
    <xf numFmtId="166" fontId="101" fillId="39" borderId="0" xfId="119" applyNumberFormat="1" applyFont="1" applyFill="1" applyBorder="1" applyAlignment="1">
      <alignment horizontal="center" vertical="center" wrapText="1"/>
    </xf>
    <xf numFmtId="0" fontId="101" fillId="39" borderId="0" xfId="214" applyFont="1" applyFill="1" applyBorder="1" applyAlignment="1">
      <alignment horizontal="center" vertical="top"/>
    </xf>
    <xf numFmtId="0" fontId="101" fillId="39" borderId="0" xfId="214" quotePrefix="1" applyFont="1" applyFill="1" applyBorder="1" applyAlignment="1">
      <alignment horizontal="center" vertical="top"/>
    </xf>
    <xf numFmtId="166" fontId="101" fillId="39" borderId="0" xfId="119" applyNumberFormat="1" applyFont="1" applyFill="1" applyAlignment="1">
      <alignment horizontal="right" vertical="center"/>
    </xf>
    <xf numFmtId="2" fontId="149" fillId="39" borderId="42" xfId="132" applyNumberFormat="1" applyFont="1" applyFill="1" applyBorder="1" applyAlignment="1">
      <alignment horizontal="left"/>
    </xf>
    <xf numFmtId="2" fontId="149" fillId="39" borderId="43" xfId="132" applyNumberFormat="1" applyFont="1" applyFill="1" applyBorder="1" applyAlignment="1">
      <alignment horizontal="left"/>
    </xf>
    <xf numFmtId="2" fontId="149" fillId="39" borderId="43" xfId="119" applyNumberFormat="1" applyFont="1" applyFill="1" applyBorder="1" applyAlignment="1">
      <alignment vertical="top"/>
    </xf>
    <xf numFmtId="2" fontId="149" fillId="39" borderId="44" xfId="119" applyNumberFormat="1" applyFont="1" applyFill="1" applyBorder="1" applyAlignment="1">
      <alignment vertical="top"/>
    </xf>
    <xf numFmtId="49" fontId="113" fillId="39" borderId="9" xfId="214" applyNumberFormat="1" applyFont="1" applyFill="1" applyBorder="1" applyAlignment="1">
      <alignment horizontal="center" vertical="center" wrapText="1"/>
    </xf>
    <xf numFmtId="166" fontId="113" fillId="39" borderId="16" xfId="119" applyNumberFormat="1" applyFont="1" applyFill="1" applyBorder="1" applyAlignment="1">
      <alignment horizontal="center" vertical="center" wrapText="1"/>
    </xf>
    <xf numFmtId="166" fontId="113" fillId="39" borderId="2" xfId="119" applyNumberFormat="1" applyFont="1" applyFill="1" applyBorder="1" applyAlignment="1">
      <alignment horizontal="center" vertical="center"/>
    </xf>
    <xf numFmtId="166" fontId="113" fillId="39" borderId="0" xfId="214" applyNumberFormat="1" applyFont="1" applyFill="1" applyAlignment="1">
      <alignment horizontal="left" vertical="center"/>
    </xf>
    <xf numFmtId="166" fontId="113" fillId="39" borderId="16" xfId="214" applyNumberFormat="1" applyFont="1" applyFill="1" applyBorder="1" applyAlignment="1">
      <alignment horizontal="center" vertical="center"/>
    </xf>
    <xf numFmtId="166" fontId="113" fillId="39" borderId="45" xfId="214" applyNumberFormat="1" applyFont="1" applyFill="1" applyBorder="1" applyAlignment="1">
      <alignment horizontal="left" vertical="center"/>
    </xf>
    <xf numFmtId="166" fontId="113" fillId="39" borderId="31" xfId="214" applyNumberFormat="1" applyFont="1" applyFill="1" applyBorder="1" applyAlignment="1">
      <alignment horizontal="left" vertical="center"/>
    </xf>
    <xf numFmtId="166" fontId="113" fillId="39" borderId="46" xfId="214" applyNumberFormat="1" applyFont="1" applyFill="1" applyBorder="1" applyAlignment="1">
      <alignment horizontal="left" vertical="center"/>
    </xf>
    <xf numFmtId="49" fontId="113" fillId="39" borderId="0" xfId="214" applyNumberFormat="1" applyFont="1" applyFill="1" applyAlignment="1">
      <alignment horizontal="left" vertical="center"/>
    </xf>
    <xf numFmtId="166" fontId="113" fillId="39" borderId="0" xfId="119" applyNumberFormat="1" applyFont="1" applyFill="1"/>
    <xf numFmtId="0" fontId="113" fillId="39" borderId="0" xfId="214" applyNumberFormat="1" applyFont="1" applyFill="1" applyAlignment="1">
      <alignment horizontal="left" vertical="center"/>
    </xf>
    <xf numFmtId="49" fontId="113" fillId="39" borderId="0" xfId="214" applyNumberFormat="1" applyFont="1" applyFill="1" applyBorder="1" applyAlignment="1">
      <alignment horizontal="left" vertical="center"/>
    </xf>
    <xf numFmtId="49" fontId="113" fillId="0" borderId="0" xfId="214" applyNumberFormat="1" applyFont="1" applyFill="1" applyAlignment="1">
      <alignment horizontal="left" vertical="center"/>
    </xf>
    <xf numFmtId="0" fontId="113" fillId="0" borderId="0" xfId="215" applyFont="1" applyFill="1" applyAlignment="1">
      <alignment horizontal="center" vertical="center"/>
    </xf>
    <xf numFmtId="49" fontId="113" fillId="39" borderId="36" xfId="119" applyNumberFormat="1" applyFont="1" applyFill="1" applyBorder="1" applyAlignment="1">
      <alignment horizontal="center" vertical="center"/>
    </xf>
    <xf numFmtId="0" fontId="113" fillId="39" borderId="0" xfId="214" applyFont="1" applyFill="1" applyBorder="1" applyAlignment="1">
      <alignment horizontal="center" vertical="center"/>
    </xf>
    <xf numFmtId="166" fontId="101" fillId="39" borderId="2" xfId="119" applyNumberFormat="1" applyFont="1" applyFill="1" applyBorder="1" applyAlignment="1">
      <alignment horizontal="center" vertical="center" wrapText="1"/>
    </xf>
    <xf numFmtId="166" fontId="101" fillId="39" borderId="0" xfId="119" applyNumberFormat="1" applyFont="1" applyFill="1" applyBorder="1" applyAlignment="1">
      <alignment horizontal="center" vertical="center"/>
    </xf>
    <xf numFmtId="43" fontId="101" fillId="39" borderId="0" xfId="119" applyFont="1" applyFill="1"/>
    <xf numFmtId="43" fontId="101" fillId="39" borderId="2" xfId="119" applyFont="1" applyFill="1" applyBorder="1" applyAlignment="1">
      <alignment horizontal="center" vertical="center"/>
    </xf>
    <xf numFmtId="43" fontId="101" fillId="39" borderId="47" xfId="119" applyFont="1" applyFill="1" applyBorder="1" applyAlignment="1"/>
    <xf numFmtId="43" fontId="101" fillId="39" borderId="22" xfId="119" applyFont="1" applyFill="1" applyBorder="1"/>
    <xf numFmtId="43" fontId="101" fillId="39" borderId="31" xfId="119" applyFont="1" applyFill="1" applyBorder="1" applyAlignment="1"/>
    <xf numFmtId="43" fontId="101" fillId="39" borderId="23" xfId="119" applyFont="1" applyFill="1" applyBorder="1"/>
    <xf numFmtId="166" fontId="149" fillId="39" borderId="0" xfId="119" applyNumberFormat="1" applyFont="1" applyFill="1" applyAlignment="1">
      <alignment horizontal="right" vertical="center"/>
    </xf>
    <xf numFmtId="166" fontId="113" fillId="39" borderId="0" xfId="119" applyNumberFormat="1" applyFont="1" applyFill="1" applyBorder="1" applyAlignment="1">
      <alignment horizontal="right" vertical="center"/>
    </xf>
    <xf numFmtId="0" fontId="113" fillId="39" borderId="0" xfId="214" applyFont="1" applyFill="1" applyAlignment="1">
      <alignment horizontal="center" vertical="top"/>
    </xf>
    <xf numFmtId="0" fontId="101" fillId="0" borderId="0" xfId="214" quotePrefix="1" applyFont="1" applyFill="1" applyAlignment="1">
      <alignment horizontal="center" vertical="top" wrapText="1"/>
    </xf>
    <xf numFmtId="0" fontId="113" fillId="39" borderId="0" xfId="214" applyFont="1" applyFill="1" applyAlignment="1">
      <alignment horizontal="center" vertical="top" shrinkToFit="1"/>
    </xf>
    <xf numFmtId="0" fontId="113" fillId="39" borderId="0" xfId="214" applyFont="1" applyFill="1" applyAlignment="1">
      <alignment vertical="top"/>
    </xf>
    <xf numFmtId="0" fontId="113" fillId="39" borderId="0" xfId="214" quotePrefix="1" applyFont="1" applyFill="1" applyAlignment="1">
      <alignment horizontal="center" vertical="top" shrinkToFit="1"/>
    </xf>
    <xf numFmtId="0" fontId="113" fillId="39" borderId="0" xfId="214" applyFont="1" applyFill="1" applyAlignment="1">
      <alignment horizontal="center"/>
    </xf>
    <xf numFmtId="0" fontId="113" fillId="39" borderId="0" xfId="215" applyFont="1" applyFill="1" applyAlignment="1">
      <alignment horizontal="center" vertical="center"/>
    </xf>
    <xf numFmtId="0" fontId="113" fillId="39" borderId="0" xfId="215" applyNumberFormat="1" applyFont="1" applyFill="1" applyAlignment="1">
      <alignment horizontal="left" vertical="center"/>
    </xf>
    <xf numFmtId="166" fontId="113" fillId="39" borderId="0" xfId="119" applyNumberFormat="1" applyFont="1" applyFill="1" applyAlignment="1">
      <alignment horizontal="left" vertical="center"/>
    </xf>
    <xf numFmtId="166" fontId="113" fillId="0" borderId="36" xfId="215" applyNumberFormat="1" applyFont="1" applyFill="1" applyBorder="1" applyAlignment="1">
      <alignment horizontal="center" vertical="center" wrapText="1"/>
    </xf>
    <xf numFmtId="166" fontId="113" fillId="0" borderId="36" xfId="215" applyNumberFormat="1" applyFont="1" applyFill="1" applyBorder="1" applyAlignment="1">
      <alignment horizontal="left" vertical="center"/>
    </xf>
    <xf numFmtId="166" fontId="113" fillId="0" borderId="0" xfId="215" applyNumberFormat="1" applyFont="1" applyFill="1" applyBorder="1" applyAlignment="1">
      <alignment horizontal="left" vertical="center"/>
    </xf>
    <xf numFmtId="0" fontId="101" fillId="0" borderId="0" xfId="0" applyNumberFormat="1" applyFont="1" applyAlignment="1">
      <alignment horizontal="center"/>
    </xf>
    <xf numFmtId="164" fontId="101" fillId="0" borderId="0" xfId="0" applyNumberFormat="1" applyFont="1"/>
    <xf numFmtId="49" fontId="101" fillId="0" borderId="24" xfId="0" applyNumberFormat="1" applyFont="1" applyBorder="1" applyAlignment="1">
      <alignment horizontal="center"/>
    </xf>
    <xf numFmtId="49" fontId="101" fillId="0" borderId="25" xfId="0" applyNumberFormat="1" applyFont="1" applyBorder="1" applyAlignment="1">
      <alignment horizontal="center"/>
    </xf>
    <xf numFmtId="49" fontId="101" fillId="0" borderId="26" xfId="0" applyNumberFormat="1" applyFont="1" applyBorder="1" applyAlignment="1">
      <alignment horizontal="center"/>
    </xf>
    <xf numFmtId="49" fontId="156" fillId="0" borderId="24" xfId="0" applyNumberFormat="1" applyFont="1" applyBorder="1"/>
    <xf numFmtId="49" fontId="156" fillId="0" borderId="25" xfId="0" applyNumberFormat="1" applyFont="1" applyBorder="1"/>
    <xf numFmtId="49" fontId="156" fillId="0" borderId="26" xfId="0" applyNumberFormat="1" applyFont="1" applyBorder="1"/>
    <xf numFmtId="49" fontId="101" fillId="0" borderId="0" xfId="213" applyNumberFormat="1" applyFont="1"/>
    <xf numFmtId="3" fontId="147" fillId="0" borderId="0" xfId="216" applyNumberFormat="1" applyFont="1" applyFill="1" applyAlignment="1">
      <alignment horizontal="left" vertical="center"/>
    </xf>
    <xf numFmtId="3" fontId="148" fillId="0" borderId="0" xfId="216" applyNumberFormat="1" applyFont="1" applyFill="1" applyAlignment="1">
      <alignment horizontal="center" vertical="center"/>
    </xf>
    <xf numFmtId="3" fontId="3" fillId="0" borderId="25" xfId="216" applyNumberFormat="1" applyFont="1" applyFill="1" applyBorder="1" applyAlignment="1">
      <alignment horizontal="center" vertical="center"/>
    </xf>
    <xf numFmtId="3" fontId="3" fillId="0" borderId="25" xfId="216" applyNumberFormat="1" applyFont="1" applyFill="1" applyBorder="1" applyAlignment="1">
      <alignment horizontal="left" vertical="center"/>
    </xf>
    <xf numFmtId="3" fontId="157" fillId="0" borderId="25" xfId="216" applyNumberFormat="1" applyFont="1" applyFill="1" applyBorder="1" applyAlignment="1">
      <alignment horizontal="left" vertical="center"/>
    </xf>
    <xf numFmtId="3" fontId="3" fillId="0" borderId="50" xfId="216" applyNumberFormat="1" applyFont="1" applyFill="1" applyBorder="1" applyAlignment="1">
      <alignment horizontal="center" vertical="center"/>
    </xf>
    <xf numFmtId="3" fontId="3" fillId="0" borderId="50" xfId="216" applyNumberFormat="1" applyFont="1" applyFill="1" applyBorder="1" applyAlignment="1">
      <alignment horizontal="left" vertical="center"/>
    </xf>
    <xf numFmtId="3" fontId="157" fillId="0" borderId="50" xfId="216" applyNumberFormat="1" applyFont="1" applyFill="1" applyBorder="1" applyAlignment="1">
      <alignment horizontal="left" vertical="center"/>
    </xf>
    <xf numFmtId="3" fontId="3" fillId="0" borderId="51" xfId="216" applyNumberFormat="1" applyFont="1" applyFill="1" applyBorder="1" applyAlignment="1">
      <alignment horizontal="left" vertical="center"/>
    </xf>
    <xf numFmtId="3" fontId="3" fillId="0" borderId="51" xfId="216" applyNumberFormat="1" applyFont="1" applyFill="1" applyBorder="1" applyAlignment="1">
      <alignment horizontal="center" vertical="center"/>
    </xf>
    <xf numFmtId="3" fontId="3" fillId="0" borderId="0" xfId="216" applyNumberFormat="1" applyFont="1" applyBorder="1"/>
    <xf numFmtId="3" fontId="3" fillId="0" borderId="53" xfId="216" applyNumberFormat="1" applyFont="1" applyBorder="1"/>
    <xf numFmtId="3" fontId="3" fillId="0" borderId="50" xfId="216" applyNumberFormat="1" applyFont="1" applyBorder="1"/>
    <xf numFmtId="3" fontId="3" fillId="0" borderId="54" xfId="216" applyNumberFormat="1" applyFont="1" applyBorder="1"/>
    <xf numFmtId="41" fontId="101" fillId="0" borderId="0" xfId="0" applyNumberFormat="1" applyFont="1" applyAlignment="1">
      <alignment horizontal="right"/>
    </xf>
    <xf numFmtId="0" fontId="158" fillId="0" borderId="0" xfId="0" applyNumberFormat="1" applyFont="1" applyAlignment="1">
      <alignment horizontal="right" indent="4"/>
    </xf>
    <xf numFmtId="0" fontId="159" fillId="0" borderId="0" xfId="0" applyNumberFormat="1" applyFont="1" applyAlignment="1">
      <alignment horizontal="left"/>
    </xf>
    <xf numFmtId="0" fontId="135" fillId="0" borderId="0" xfId="0" applyNumberFormat="1" applyFont="1" applyAlignment="1">
      <alignment horizontal="justify"/>
    </xf>
    <xf numFmtId="0" fontId="45" fillId="0" borderId="2" xfId="0" applyFont="1" applyBorder="1" applyAlignment="1">
      <alignment horizontal="center"/>
    </xf>
    <xf numFmtId="0" fontId="149" fillId="0" borderId="22" xfId="0" applyNumberFormat="1" applyFont="1" applyBorder="1" applyAlignment="1">
      <alignment wrapText="1"/>
    </xf>
    <xf numFmtId="0" fontId="113" fillId="39" borderId="0" xfId="214" applyNumberFormat="1" applyFont="1" applyFill="1" applyAlignment="1">
      <alignment horizontal="justify" vertical="top" wrapText="1"/>
    </xf>
    <xf numFmtId="3" fontId="160" fillId="0" borderId="0" xfId="216" applyNumberFormat="1" applyFont="1" applyFill="1" applyAlignment="1">
      <alignment horizontal="left" vertical="center"/>
    </xf>
    <xf numFmtId="3" fontId="161" fillId="0" borderId="25" xfId="216" applyNumberFormat="1" applyFont="1" applyFill="1" applyBorder="1" applyAlignment="1">
      <alignment horizontal="center" vertical="center"/>
    </xf>
    <xf numFmtId="41" fontId="127" fillId="0" borderId="25" xfId="0" applyNumberFormat="1" applyFont="1" applyBorder="1"/>
    <xf numFmtId="0" fontId="127" fillId="0" borderId="0" xfId="0" applyFont="1"/>
    <xf numFmtId="3" fontId="162" fillId="0" borderId="25" xfId="216" applyNumberFormat="1" applyFont="1" applyFill="1" applyBorder="1" applyAlignment="1">
      <alignment horizontal="center" vertical="center"/>
    </xf>
    <xf numFmtId="3" fontId="163" fillId="0" borderId="25" xfId="216" applyNumberFormat="1" applyFont="1" applyFill="1" applyBorder="1" applyAlignment="1">
      <alignment horizontal="center" vertical="center"/>
    </xf>
    <xf numFmtId="41" fontId="45" fillId="0" borderId="25" xfId="0" applyNumberFormat="1" applyFont="1" applyBorder="1"/>
    <xf numFmtId="3" fontId="164" fillId="0" borderId="25" xfId="216" applyNumberFormat="1" applyFont="1" applyFill="1" applyBorder="1" applyAlignment="1">
      <alignment horizontal="center" vertical="center"/>
    </xf>
    <xf numFmtId="3" fontId="3" fillId="0" borderId="59" xfId="216" applyNumberFormat="1" applyFont="1" applyFill="1" applyBorder="1" applyAlignment="1">
      <alignment horizontal="left" vertical="center"/>
    </xf>
    <xf numFmtId="3" fontId="163" fillId="0" borderId="59" xfId="216" applyNumberFormat="1" applyFont="1" applyFill="1" applyBorder="1" applyAlignment="1">
      <alignment horizontal="center" vertical="center"/>
    </xf>
    <xf numFmtId="3" fontId="3" fillId="0" borderId="59" xfId="216" applyNumberFormat="1" applyFont="1" applyFill="1" applyBorder="1" applyAlignment="1">
      <alignment horizontal="center" vertical="center"/>
    </xf>
    <xf numFmtId="41" fontId="45" fillId="0" borderId="59" xfId="0" applyNumberFormat="1" applyFont="1" applyBorder="1"/>
    <xf numFmtId="3" fontId="165" fillId="0" borderId="2" xfId="216" applyNumberFormat="1" applyFont="1" applyFill="1" applyBorder="1" applyAlignment="1">
      <alignment horizontal="center" vertical="center"/>
    </xf>
    <xf numFmtId="3" fontId="166" fillId="0" borderId="2" xfId="216" applyNumberFormat="1" applyFont="1" applyBorder="1"/>
    <xf numFmtId="41" fontId="127" fillId="0" borderId="2" xfId="0" applyNumberFormat="1" applyFont="1" applyBorder="1"/>
    <xf numFmtId="3" fontId="3" fillId="0" borderId="9" xfId="216" applyNumberFormat="1" applyFont="1" applyBorder="1"/>
    <xf numFmtId="41" fontId="45" fillId="0" borderId="9" xfId="0" applyNumberFormat="1" applyFont="1" applyBorder="1"/>
    <xf numFmtId="3" fontId="161" fillId="0" borderId="50" xfId="216" applyNumberFormat="1" applyFont="1" applyFill="1" applyBorder="1" applyAlignment="1">
      <alignment horizontal="center" vertical="center"/>
    </xf>
    <xf numFmtId="41" fontId="127" fillId="0" borderId="50" xfId="0" applyNumberFormat="1" applyFont="1" applyBorder="1"/>
    <xf numFmtId="3" fontId="162" fillId="0" borderId="50" xfId="216" applyNumberFormat="1" applyFont="1" applyFill="1" applyBorder="1" applyAlignment="1">
      <alignment horizontal="center" vertical="center"/>
    </xf>
    <xf numFmtId="3" fontId="163" fillId="0" borderId="50" xfId="216" applyNumberFormat="1" applyFont="1" applyFill="1" applyBorder="1" applyAlignment="1">
      <alignment horizontal="center" vertical="center"/>
    </xf>
    <xf numFmtId="41" fontId="45" fillId="0" borderId="61" xfId="0" applyNumberFormat="1" applyFont="1" applyBorder="1"/>
    <xf numFmtId="3" fontId="164" fillId="0" borderId="50" xfId="216" applyNumberFormat="1" applyFont="1" applyFill="1" applyBorder="1" applyAlignment="1">
      <alignment horizontal="center" vertical="center"/>
    </xf>
    <xf numFmtId="3" fontId="163" fillId="0" borderId="51" xfId="216" applyNumberFormat="1" applyFont="1" applyFill="1" applyBorder="1" applyAlignment="1">
      <alignment horizontal="center" vertical="center"/>
    </xf>
    <xf numFmtId="3" fontId="166" fillId="0" borderId="37" xfId="216" applyNumberFormat="1" applyFont="1" applyBorder="1"/>
    <xf numFmtId="3" fontId="165" fillId="0" borderId="37" xfId="216" applyNumberFormat="1" applyFont="1" applyFill="1" applyBorder="1" applyAlignment="1">
      <alignment horizontal="center" vertical="center"/>
    </xf>
    <xf numFmtId="41" fontId="127" fillId="0" borderId="37" xfId="0" applyNumberFormat="1" applyFont="1" applyBorder="1"/>
    <xf numFmtId="3" fontId="166" fillId="0" borderId="0" xfId="216" applyNumberFormat="1" applyFont="1" applyBorder="1"/>
    <xf numFmtId="3" fontId="165" fillId="0" borderId="0" xfId="216" applyNumberFormat="1" applyFont="1" applyFill="1" applyBorder="1" applyAlignment="1">
      <alignment horizontal="center" vertical="center"/>
    </xf>
    <xf numFmtId="41" fontId="45" fillId="0" borderId="0" xfId="0" applyNumberFormat="1" applyFont="1"/>
    <xf numFmtId="3" fontId="157" fillId="0" borderId="62" xfId="216" applyNumberFormat="1" applyFont="1" applyFill="1" applyBorder="1" applyAlignment="1">
      <alignment horizontal="center" vertical="center"/>
    </xf>
    <xf numFmtId="3" fontId="3" fillId="0" borderId="63" xfId="216" applyNumberFormat="1" applyFont="1" applyBorder="1"/>
    <xf numFmtId="41" fontId="45" fillId="0" borderId="64" xfId="0" applyNumberFormat="1" applyFont="1" applyBorder="1"/>
    <xf numFmtId="41" fontId="45" fillId="0" borderId="65" xfId="0" applyNumberFormat="1" applyFont="1" applyBorder="1"/>
    <xf numFmtId="3" fontId="157" fillId="0" borderId="66" xfId="216" applyNumberFormat="1" applyFont="1" applyFill="1" applyBorder="1" applyAlignment="1">
      <alignment horizontal="center" vertical="center"/>
    </xf>
    <xf numFmtId="3" fontId="3" fillId="0" borderId="67" xfId="216" applyNumberFormat="1" applyFont="1" applyBorder="1"/>
    <xf numFmtId="3" fontId="157" fillId="0" borderId="68" xfId="216" applyNumberFormat="1" applyFont="1" applyFill="1" applyBorder="1" applyAlignment="1">
      <alignment horizontal="center" vertical="center"/>
    </xf>
    <xf numFmtId="3" fontId="3" fillId="0" borderId="69" xfId="216" applyNumberFormat="1" applyFont="1" applyBorder="1"/>
    <xf numFmtId="41" fontId="45" fillId="0" borderId="68" xfId="0" applyNumberFormat="1" applyFont="1" applyBorder="1"/>
    <xf numFmtId="41" fontId="45" fillId="0" borderId="60" xfId="0" applyNumberFormat="1" applyFont="1" applyBorder="1"/>
    <xf numFmtId="3" fontId="157" fillId="0" borderId="0" xfId="216" applyNumberFormat="1" applyFont="1" applyFill="1" applyBorder="1" applyAlignment="1">
      <alignment horizontal="center" vertical="center"/>
    </xf>
    <xf numFmtId="41" fontId="45" fillId="0" borderId="0" xfId="0" applyNumberFormat="1" applyFont="1" applyBorder="1"/>
    <xf numFmtId="0" fontId="167" fillId="0" borderId="0" xfId="0" applyFont="1"/>
    <xf numFmtId="0" fontId="101" fillId="0" borderId="0" xfId="0" applyFont="1"/>
    <xf numFmtId="0" fontId="101" fillId="0" borderId="0" xfId="0" applyFont="1" applyAlignment="1">
      <alignment horizontal="center"/>
    </xf>
    <xf numFmtId="0" fontId="168" fillId="0" borderId="0" xfId="0" applyFont="1" applyAlignment="1">
      <alignment horizontal="center"/>
    </xf>
    <xf numFmtId="0" fontId="150" fillId="0" borderId="0" xfId="0" applyFont="1" applyAlignment="1">
      <alignment horizontal="centerContinuous" vertical="center"/>
    </xf>
    <xf numFmtId="0" fontId="150" fillId="0" borderId="0" xfId="0" applyFont="1"/>
    <xf numFmtId="164" fontId="101" fillId="0" borderId="24" xfId="0" applyNumberFormat="1" applyFont="1" applyBorder="1"/>
    <xf numFmtId="164" fontId="101" fillId="0" borderId="25" xfId="0" applyNumberFormat="1" applyFont="1" applyBorder="1"/>
    <xf numFmtId="166" fontId="101" fillId="0" borderId="0" xfId="119" applyNumberFormat="1" applyFont="1"/>
    <xf numFmtId="164" fontId="101" fillId="0" borderId="26" xfId="0" applyNumberFormat="1" applyFont="1" applyBorder="1"/>
    <xf numFmtId="164" fontId="101" fillId="0" borderId="6" xfId="0" applyNumberFormat="1" applyFont="1" applyBorder="1"/>
    <xf numFmtId="0" fontId="101" fillId="0" borderId="0" xfId="213" applyFont="1"/>
    <xf numFmtId="164" fontId="101" fillId="0" borderId="0" xfId="131" applyNumberFormat="1" applyFont="1" applyFill="1" applyBorder="1" applyAlignment="1" applyProtection="1"/>
    <xf numFmtId="0" fontId="150" fillId="0" borderId="0" xfId="213" applyFont="1"/>
    <xf numFmtId="164" fontId="150" fillId="0" borderId="0" xfId="131" applyNumberFormat="1" applyFont="1" applyFill="1" applyBorder="1" applyAlignment="1" applyProtection="1"/>
    <xf numFmtId="0" fontId="170" fillId="0" borderId="0" xfId="0" applyFont="1"/>
    <xf numFmtId="49" fontId="154" fillId="39" borderId="0" xfId="12" applyNumberFormat="1" applyFont="1" applyFill="1" applyBorder="1" applyAlignment="1" applyProtection="1">
      <alignment vertical="center"/>
      <protection hidden="1"/>
    </xf>
    <xf numFmtId="0" fontId="138" fillId="39" borderId="0" xfId="12" applyNumberFormat="1" applyFont="1" applyFill="1" applyBorder="1" applyAlignment="1" applyProtection="1">
      <alignment horizontal="right" vertical="center"/>
      <protection locked="0"/>
    </xf>
    <xf numFmtId="0" fontId="138" fillId="2" borderId="0" xfId="12" applyNumberFormat="1" applyFont="1" applyFill="1" applyAlignment="1" applyProtection="1">
      <alignment vertical="center"/>
      <protection locked="0"/>
    </xf>
    <xf numFmtId="43" fontId="134" fillId="39" borderId="0" xfId="119" applyFont="1" applyFill="1" applyAlignment="1">
      <alignment horizontal="left" vertical="center"/>
    </xf>
    <xf numFmtId="0" fontId="134" fillId="39" borderId="0" xfId="214" applyFont="1" applyFill="1" applyAlignment="1">
      <alignment horizontal="center" vertical="center"/>
    </xf>
    <xf numFmtId="166" fontId="134" fillId="39" borderId="0" xfId="119" applyNumberFormat="1" applyFont="1" applyFill="1" applyAlignment="1">
      <alignment horizontal="right" vertical="center"/>
    </xf>
    <xf numFmtId="166" fontId="134" fillId="39" borderId="0" xfId="119" applyNumberFormat="1" applyFont="1" applyFill="1" applyBorder="1" applyAlignment="1">
      <alignment horizontal="center" vertical="center"/>
    </xf>
    <xf numFmtId="43" fontId="113" fillId="39" borderId="3" xfId="119" applyFont="1" applyFill="1" applyBorder="1" applyAlignment="1">
      <alignment horizontal="left" vertical="center"/>
    </xf>
    <xf numFmtId="0" fontId="113" fillId="39" borderId="3" xfId="214" applyFont="1" applyFill="1" applyBorder="1" applyAlignment="1">
      <alignment horizontal="center" vertical="center"/>
    </xf>
    <xf numFmtId="166" fontId="113" fillId="39" borderId="3" xfId="119" applyNumberFormat="1" applyFont="1" applyFill="1" applyBorder="1" applyAlignment="1">
      <alignment horizontal="right" vertical="center"/>
    </xf>
    <xf numFmtId="0" fontId="154" fillId="39" borderId="0" xfId="214" applyFont="1" applyFill="1" applyAlignment="1">
      <alignment horizontal="left" vertical="center"/>
    </xf>
    <xf numFmtId="49" fontId="154" fillId="39" borderId="0" xfId="214" applyNumberFormat="1" applyFont="1" applyFill="1" applyAlignment="1">
      <alignment horizontal="left" vertical="center"/>
    </xf>
    <xf numFmtId="0" fontId="154" fillId="39" borderId="0" xfId="214" applyFont="1" applyFill="1" applyAlignment="1">
      <alignment horizontal="center" vertical="center"/>
    </xf>
    <xf numFmtId="166" fontId="154" fillId="39" borderId="0" xfId="119" applyNumberFormat="1" applyFont="1" applyFill="1" applyAlignment="1">
      <alignment horizontal="right" vertical="center"/>
    </xf>
    <xf numFmtId="166" fontId="154" fillId="39" borderId="0" xfId="119" applyNumberFormat="1" applyFont="1" applyFill="1" applyBorder="1" applyAlignment="1">
      <alignment horizontal="center" vertical="center"/>
    </xf>
    <xf numFmtId="0" fontId="171" fillId="39" borderId="0" xfId="214" applyFont="1" applyFill="1" applyAlignment="1">
      <alignment horizontal="left" vertical="center"/>
    </xf>
    <xf numFmtId="166" fontId="171" fillId="39" borderId="0" xfId="119" applyNumberFormat="1" applyFont="1" applyFill="1" applyBorder="1" applyAlignment="1">
      <alignment horizontal="center" vertical="center"/>
    </xf>
    <xf numFmtId="0" fontId="171" fillId="39" borderId="0" xfId="214" applyFont="1" applyFill="1" applyAlignment="1">
      <alignment horizontal="center" vertical="center"/>
    </xf>
    <xf numFmtId="166" fontId="113" fillId="39" borderId="0" xfId="119" applyNumberFormat="1" applyFont="1" applyFill="1" applyBorder="1" applyAlignment="1">
      <alignment horizontal="justify" vertical="top"/>
    </xf>
    <xf numFmtId="0" fontId="113" fillId="39" borderId="0" xfId="214" applyFont="1" applyFill="1" applyAlignment="1">
      <alignment horizontal="justify" vertical="top"/>
    </xf>
    <xf numFmtId="166" fontId="152" fillId="39" borderId="0" xfId="119" applyNumberFormat="1" applyFont="1" applyFill="1" applyBorder="1" applyAlignment="1">
      <alignment horizontal="justify" vertical="top"/>
    </xf>
    <xf numFmtId="0" fontId="152" fillId="39" borderId="0" xfId="214" applyFont="1" applyFill="1" applyAlignment="1">
      <alignment horizontal="justify" vertical="top"/>
    </xf>
    <xf numFmtId="166" fontId="113" fillId="39" borderId="0" xfId="119" applyNumberFormat="1" applyFont="1" applyFill="1" applyBorder="1" applyAlignment="1">
      <alignment horizontal="justify"/>
    </xf>
    <xf numFmtId="0" fontId="113" fillId="39" borderId="0" xfId="214" applyFont="1" applyFill="1" applyAlignment="1">
      <alignment horizontal="justify"/>
    </xf>
    <xf numFmtId="0" fontId="101" fillId="0" borderId="0" xfId="214" applyFont="1"/>
    <xf numFmtId="0" fontId="155" fillId="39" borderId="0" xfId="214" applyFont="1" applyFill="1" applyAlignment="1">
      <alignment horizontal="center" vertical="top"/>
    </xf>
    <xf numFmtId="166" fontId="155" fillId="39" borderId="0" xfId="119" applyNumberFormat="1" applyFont="1" applyFill="1" applyBorder="1" applyAlignment="1">
      <alignment horizontal="justify" vertical="top"/>
    </xf>
    <xf numFmtId="0" fontId="155" fillId="39" borderId="0" xfId="214" applyFont="1" applyFill="1" applyAlignment="1">
      <alignment horizontal="justify" vertical="top"/>
    </xf>
    <xf numFmtId="166" fontId="154" fillId="39" borderId="0" xfId="119" applyNumberFormat="1" applyFont="1" applyFill="1" applyBorder="1" applyAlignment="1">
      <alignment horizontal="justify" vertical="top"/>
    </xf>
    <xf numFmtId="0" fontId="154" fillId="39" borderId="0" xfId="214" applyFont="1" applyFill="1" applyAlignment="1">
      <alignment horizontal="justify" vertical="top"/>
    </xf>
    <xf numFmtId="166" fontId="113" fillId="39" borderId="0" xfId="119" applyNumberFormat="1" applyFont="1" applyFill="1" applyAlignment="1">
      <alignment vertical="top"/>
    </xf>
    <xf numFmtId="0" fontId="152" fillId="39" borderId="0" xfId="214" applyFont="1" applyFill="1" applyAlignment="1">
      <alignment horizontal="center" vertical="top" shrinkToFit="1"/>
    </xf>
    <xf numFmtId="0" fontId="155" fillId="39" borderId="0" xfId="214" applyFont="1" applyFill="1" applyAlignment="1">
      <alignment horizontal="center"/>
    </xf>
    <xf numFmtId="49" fontId="155" fillId="39" borderId="0" xfId="214" applyNumberFormat="1" applyFont="1" applyFill="1" applyAlignment="1">
      <alignment horizontal="left" vertical="center"/>
    </xf>
    <xf numFmtId="0" fontId="155" fillId="39" borderId="0" xfId="214" applyFont="1" applyFill="1" applyAlignment="1">
      <alignment horizontal="center" vertical="center"/>
    </xf>
    <xf numFmtId="166" fontId="155" fillId="39" borderId="0" xfId="119" applyNumberFormat="1" applyFont="1" applyFill="1" applyAlignment="1">
      <alignment horizontal="right" vertical="center"/>
    </xf>
    <xf numFmtId="166" fontId="155" fillId="39" borderId="0" xfId="119" applyNumberFormat="1" applyFont="1" applyFill="1" applyBorder="1" applyAlignment="1">
      <alignment horizontal="center" vertical="center"/>
    </xf>
    <xf numFmtId="166" fontId="154" fillId="39" borderId="0" xfId="119" applyNumberFormat="1" applyFont="1" applyFill="1" applyAlignment="1">
      <alignment horizontal="right" vertical="center" wrapText="1"/>
    </xf>
    <xf numFmtId="49" fontId="154" fillId="39" borderId="0" xfId="214" applyNumberFormat="1" applyFont="1" applyFill="1" applyAlignment="1">
      <alignment horizontal="center" vertical="center" wrapText="1"/>
    </xf>
    <xf numFmtId="49" fontId="154" fillId="39" borderId="0" xfId="214" applyNumberFormat="1" applyFont="1" applyFill="1" applyAlignment="1">
      <alignment horizontal="left" vertical="center" wrapText="1"/>
    </xf>
    <xf numFmtId="0" fontId="154" fillId="39" borderId="0" xfId="214" applyFont="1" applyFill="1" applyAlignment="1">
      <alignment horizontal="center" vertical="center" wrapText="1"/>
    </xf>
    <xf numFmtId="166" fontId="154" fillId="39" borderId="0" xfId="119" applyNumberFormat="1" applyFont="1" applyFill="1" applyBorder="1" applyAlignment="1">
      <alignment horizontal="right" vertical="center" wrapText="1"/>
    </xf>
    <xf numFmtId="0" fontId="154" fillId="39" borderId="0" xfId="215" applyFont="1" applyFill="1" applyAlignment="1">
      <alignment horizontal="center" vertical="center" wrapText="1"/>
    </xf>
    <xf numFmtId="166" fontId="154" fillId="39" borderId="0" xfId="119" applyNumberFormat="1" applyFont="1" applyFill="1" applyBorder="1" applyAlignment="1">
      <alignment horizontal="right" vertical="center"/>
    </xf>
    <xf numFmtId="0" fontId="154" fillId="39" borderId="0" xfId="215" applyFont="1" applyFill="1" applyAlignment="1">
      <alignment horizontal="center" vertical="center"/>
    </xf>
    <xf numFmtId="0" fontId="113" fillId="39" borderId="0" xfId="215" applyFont="1" applyFill="1" applyAlignment="1">
      <alignment horizontal="center" vertical="center" wrapText="1"/>
    </xf>
    <xf numFmtId="166" fontId="113" fillId="39" borderId="0" xfId="119" applyNumberFormat="1" applyFont="1" applyFill="1" applyAlignment="1">
      <alignment horizontal="right" vertical="center" wrapText="1"/>
    </xf>
    <xf numFmtId="49" fontId="113" fillId="39" borderId="0" xfId="215" applyNumberFormat="1" applyFont="1" applyFill="1" applyAlignment="1">
      <alignment horizontal="left" vertical="center"/>
    </xf>
    <xf numFmtId="0" fontId="154" fillId="39" borderId="36" xfId="215" applyFont="1" applyFill="1" applyBorder="1" applyAlignment="1">
      <alignment horizontal="center" vertical="center" wrapText="1"/>
    </xf>
    <xf numFmtId="0" fontId="154" fillId="39" borderId="0" xfId="215" applyFont="1" applyFill="1" applyBorder="1" applyAlignment="1">
      <alignment horizontal="center" vertical="center" wrapText="1"/>
    </xf>
    <xf numFmtId="166" fontId="154" fillId="39" borderId="36" xfId="119" applyNumberFormat="1" applyFont="1" applyFill="1" applyBorder="1" applyAlignment="1">
      <alignment horizontal="right" vertical="center"/>
    </xf>
    <xf numFmtId="49" fontId="155" fillId="39" borderId="0" xfId="214" applyNumberFormat="1" applyFont="1" applyFill="1" applyAlignment="1">
      <alignment horizontal="left" vertical="center" wrapText="1"/>
    </xf>
    <xf numFmtId="0" fontId="155" fillId="39" borderId="0" xfId="214" applyFont="1" applyFill="1" applyAlignment="1">
      <alignment horizontal="center" vertical="center" wrapText="1"/>
    </xf>
    <xf numFmtId="0" fontId="153" fillId="39" borderId="0" xfId="214" applyFont="1" applyFill="1" applyAlignment="1">
      <alignment horizontal="center" vertical="center"/>
    </xf>
    <xf numFmtId="166" fontId="113" fillId="0" borderId="0" xfId="119" applyNumberFormat="1" applyFont="1" applyFill="1" applyAlignment="1">
      <alignment horizontal="right" vertical="center"/>
    </xf>
    <xf numFmtId="0" fontId="154" fillId="0" borderId="36" xfId="215" applyFont="1" applyFill="1" applyBorder="1" applyAlignment="1">
      <alignment horizontal="center" vertical="center" wrapText="1"/>
    </xf>
    <xf numFmtId="0" fontId="154" fillId="0" borderId="0" xfId="215" applyFont="1" applyFill="1" applyBorder="1" applyAlignment="1">
      <alignment horizontal="center" vertical="center" wrapText="1"/>
    </xf>
    <xf numFmtId="0" fontId="154" fillId="0" borderId="0" xfId="215" applyFont="1" applyFill="1" applyAlignment="1">
      <alignment horizontal="center" vertical="center" wrapText="1"/>
    </xf>
    <xf numFmtId="166" fontId="154" fillId="0" borderId="36" xfId="119" applyNumberFormat="1" applyFont="1" applyFill="1" applyBorder="1" applyAlignment="1">
      <alignment horizontal="right" vertical="center"/>
    </xf>
    <xf numFmtId="166" fontId="154" fillId="0" borderId="0" xfId="119" applyNumberFormat="1" applyFont="1" applyFill="1" applyAlignment="1">
      <alignment horizontal="right" vertical="center" wrapText="1"/>
    </xf>
    <xf numFmtId="49" fontId="154" fillId="0" borderId="0" xfId="215" applyNumberFormat="1" applyFont="1" applyFill="1" applyBorder="1" applyAlignment="1">
      <alignment horizontal="center" vertical="center" wrapText="1"/>
    </xf>
    <xf numFmtId="166" fontId="154" fillId="0" borderId="0" xfId="119" applyNumberFormat="1" applyFont="1" applyFill="1" applyBorder="1" applyAlignment="1">
      <alignment horizontal="right" vertical="center"/>
    </xf>
    <xf numFmtId="0" fontId="113" fillId="0" borderId="0" xfId="214" applyFont="1" applyFill="1" applyAlignment="1">
      <alignment horizontal="center" vertical="center"/>
    </xf>
    <xf numFmtId="166" fontId="113" fillId="0" borderId="0" xfId="119" applyNumberFormat="1" applyFont="1" applyFill="1" applyBorder="1" applyAlignment="1">
      <alignment horizontal="center" vertical="center"/>
    </xf>
    <xf numFmtId="0" fontId="154" fillId="0" borderId="0" xfId="214" applyFont="1" applyFill="1" applyAlignment="1">
      <alignment horizontal="center" vertical="center"/>
    </xf>
    <xf numFmtId="166" fontId="154" fillId="0" borderId="0" xfId="119" applyNumberFormat="1" applyFont="1" applyFill="1" applyBorder="1" applyAlignment="1">
      <alignment horizontal="center" vertical="center"/>
    </xf>
    <xf numFmtId="166" fontId="152" fillId="0" borderId="0" xfId="119" applyNumberFormat="1" applyFont="1" applyFill="1" applyBorder="1" applyAlignment="1">
      <alignment horizontal="center" vertical="center"/>
    </xf>
    <xf numFmtId="0" fontId="153" fillId="0" borderId="0" xfId="215" applyFont="1" applyFill="1" applyAlignment="1">
      <alignment horizontal="center" vertical="center"/>
    </xf>
    <xf numFmtId="166" fontId="113" fillId="0" borderId="0" xfId="119" applyNumberFormat="1" applyFont="1" applyFill="1" applyBorder="1" applyAlignment="1">
      <alignment horizontal="right" vertical="center"/>
    </xf>
    <xf numFmtId="166" fontId="153" fillId="0" borderId="0" xfId="119" applyNumberFormat="1" applyFont="1" applyFill="1" applyBorder="1" applyAlignment="1">
      <alignment horizontal="center" vertical="center"/>
    </xf>
    <xf numFmtId="0" fontId="155" fillId="0" borderId="0" xfId="214" applyFont="1" applyFill="1" applyAlignment="1">
      <alignment horizontal="center" vertical="center"/>
    </xf>
    <xf numFmtId="166" fontId="155" fillId="0" borderId="0" xfId="119" applyNumberFormat="1" applyFont="1" applyFill="1" applyBorder="1" applyAlignment="1">
      <alignment horizontal="center" vertical="center"/>
    </xf>
    <xf numFmtId="49" fontId="155" fillId="0" borderId="0" xfId="214" applyNumberFormat="1" applyFont="1" applyFill="1" applyAlignment="1">
      <alignment horizontal="left" vertical="center"/>
    </xf>
    <xf numFmtId="166" fontId="171" fillId="0" borderId="0" xfId="119" applyNumberFormat="1" applyFont="1" applyFill="1" applyBorder="1" applyAlignment="1">
      <alignment horizontal="center" vertical="center"/>
    </xf>
    <xf numFmtId="0" fontId="113" fillId="0" borderId="0" xfId="214" applyFont="1" applyFill="1" applyBorder="1" applyAlignment="1">
      <alignment horizontal="center" vertical="center"/>
    </xf>
    <xf numFmtId="0" fontId="155" fillId="0" borderId="0" xfId="214" applyFont="1" applyFill="1" applyAlignment="1">
      <alignment horizontal="center"/>
    </xf>
    <xf numFmtId="166" fontId="155" fillId="0" borderId="0" xfId="119" applyNumberFormat="1" applyFont="1" applyFill="1" applyAlignment="1">
      <alignment horizontal="right" vertical="center"/>
    </xf>
    <xf numFmtId="43" fontId="150" fillId="39" borderId="0" xfId="119" applyFont="1" applyFill="1" applyAlignment="1">
      <alignment horizontal="left" vertical="center"/>
    </xf>
    <xf numFmtId="0" fontId="150" fillId="39" borderId="0" xfId="214" applyFont="1" applyFill="1" applyAlignment="1">
      <alignment horizontal="center" vertical="center"/>
    </xf>
    <xf numFmtId="166" fontId="150" fillId="39" borderId="0" xfId="119" applyNumberFormat="1" applyFont="1" applyFill="1" applyAlignment="1">
      <alignment horizontal="right" vertical="center"/>
    </xf>
    <xf numFmtId="166" fontId="150" fillId="39" borderId="0" xfId="119" applyNumberFormat="1" applyFont="1" applyFill="1" applyBorder="1" applyAlignment="1">
      <alignment horizontal="center" vertical="center"/>
    </xf>
    <xf numFmtId="0" fontId="150" fillId="39" borderId="0" xfId="214" applyFont="1" applyFill="1" applyBorder="1" applyAlignment="1">
      <alignment horizontal="center" vertical="center"/>
    </xf>
    <xf numFmtId="0" fontId="101" fillId="39" borderId="0" xfId="214" applyFont="1" applyFill="1" applyAlignment="1">
      <alignment horizontal="center" vertical="center"/>
    </xf>
    <xf numFmtId="43" fontId="101" fillId="39" borderId="3" xfId="119" applyFont="1" applyFill="1" applyBorder="1" applyAlignment="1">
      <alignment horizontal="left" vertical="center"/>
    </xf>
    <xf numFmtId="0" fontId="101" fillId="39" borderId="3" xfId="214" applyFont="1" applyFill="1" applyBorder="1" applyAlignment="1">
      <alignment horizontal="center" vertical="center"/>
    </xf>
    <xf numFmtId="166" fontId="101" fillId="39" borderId="3" xfId="119" applyNumberFormat="1" applyFont="1" applyFill="1" applyBorder="1" applyAlignment="1">
      <alignment horizontal="right" vertical="center"/>
    </xf>
    <xf numFmtId="0" fontId="101" fillId="39" borderId="0" xfId="214" applyFont="1" applyFill="1"/>
    <xf numFmtId="166" fontId="101" fillId="39" borderId="0" xfId="119" applyNumberFormat="1" applyFont="1" applyFill="1"/>
    <xf numFmtId="166" fontId="170" fillId="39" borderId="0" xfId="119" applyNumberFormat="1" applyFont="1" applyFill="1" applyBorder="1"/>
    <xf numFmtId="0" fontId="170" fillId="39" borderId="0" xfId="214" applyFont="1" applyFill="1" applyBorder="1"/>
    <xf numFmtId="166" fontId="150" fillId="39" borderId="0" xfId="119" applyNumberFormat="1" applyFont="1" applyFill="1" applyBorder="1"/>
    <xf numFmtId="166" fontId="170" fillId="39" borderId="0" xfId="119" applyNumberFormat="1" applyFont="1" applyFill="1" applyBorder="1" applyAlignment="1">
      <alignment horizontal="center" vertical="center"/>
    </xf>
    <xf numFmtId="0" fontId="170" fillId="39" borderId="0" xfId="214" applyFont="1" applyFill="1" applyBorder="1" applyAlignment="1">
      <alignment horizontal="center" vertical="center"/>
    </xf>
    <xf numFmtId="0" fontId="150" fillId="39" borderId="0" xfId="214" applyFont="1" applyFill="1"/>
    <xf numFmtId="43" fontId="150" fillId="39" borderId="70" xfId="119" applyFont="1" applyFill="1" applyBorder="1" applyAlignment="1"/>
    <xf numFmtId="43" fontId="150" fillId="39" borderId="71" xfId="119" applyFont="1" applyFill="1" applyBorder="1" applyAlignment="1"/>
    <xf numFmtId="166" fontId="150" fillId="39" borderId="22" xfId="119" applyNumberFormat="1" applyFont="1" applyFill="1" applyBorder="1"/>
    <xf numFmtId="166" fontId="101" fillId="39" borderId="22" xfId="119" applyNumberFormat="1" applyFont="1" applyFill="1" applyBorder="1"/>
    <xf numFmtId="166" fontId="169" fillId="39" borderId="0" xfId="119" applyNumberFormat="1" applyFont="1" applyFill="1" applyBorder="1"/>
    <xf numFmtId="0" fontId="169" fillId="39" borderId="0" xfId="214" applyFont="1" applyFill="1" applyBorder="1"/>
    <xf numFmtId="166" fontId="101" fillId="39" borderId="0" xfId="119" applyNumberFormat="1" applyFont="1" applyFill="1" applyBorder="1"/>
    <xf numFmtId="43" fontId="150" fillId="39" borderId="72" xfId="119" applyFont="1" applyFill="1" applyBorder="1" applyAlignment="1"/>
    <xf numFmtId="43" fontId="150" fillId="39" borderId="32" xfId="119" applyFont="1" applyFill="1" applyBorder="1" applyAlignment="1"/>
    <xf numFmtId="166" fontId="101" fillId="39" borderId="23" xfId="119" applyNumberFormat="1" applyFont="1" applyFill="1" applyBorder="1"/>
    <xf numFmtId="166" fontId="150" fillId="39" borderId="23" xfId="119" applyNumberFormat="1" applyFont="1" applyFill="1" applyBorder="1"/>
    <xf numFmtId="43" fontId="150" fillId="39" borderId="0" xfId="119" applyFont="1" applyFill="1"/>
    <xf numFmtId="0" fontId="101" fillId="39" borderId="0" xfId="214" applyFont="1" applyFill="1" applyBorder="1"/>
    <xf numFmtId="43" fontId="154" fillId="39" borderId="0" xfId="119" applyFont="1" applyFill="1" applyAlignment="1">
      <alignment horizontal="left" vertical="center"/>
    </xf>
    <xf numFmtId="0" fontId="154" fillId="39" borderId="0" xfId="214" applyFont="1" applyFill="1" applyBorder="1" applyAlignment="1">
      <alignment horizontal="center" vertical="center"/>
    </xf>
    <xf numFmtId="0" fontId="152" fillId="39" borderId="0" xfId="214" applyFont="1" applyFill="1" applyBorder="1" applyAlignment="1">
      <alignment horizontal="center" vertical="center"/>
    </xf>
    <xf numFmtId="0" fontId="154" fillId="39" borderId="9" xfId="214" applyFont="1" applyFill="1" applyBorder="1" applyAlignment="1">
      <alignment horizontal="center" vertical="center"/>
    </xf>
    <xf numFmtId="0" fontId="154" fillId="39" borderId="28" xfId="214" applyFont="1" applyFill="1" applyBorder="1" applyAlignment="1">
      <alignment horizontal="center" vertical="center"/>
    </xf>
    <xf numFmtId="0" fontId="154" fillId="39" borderId="16" xfId="214" applyFont="1" applyFill="1" applyBorder="1" applyAlignment="1">
      <alignment horizontal="center" vertical="center"/>
    </xf>
    <xf numFmtId="0" fontId="154" fillId="39" borderId="28" xfId="214" applyFont="1" applyFill="1" applyBorder="1" applyAlignment="1">
      <alignment horizontal="center" vertical="center" wrapText="1"/>
    </xf>
    <xf numFmtId="166" fontId="154" fillId="39" borderId="28" xfId="119" applyNumberFormat="1" applyFont="1" applyFill="1" applyBorder="1" applyAlignment="1">
      <alignment horizontal="center" vertical="center"/>
    </xf>
    <xf numFmtId="0" fontId="154" fillId="39" borderId="75" xfId="214" applyFont="1" applyFill="1" applyBorder="1" applyAlignment="1">
      <alignment horizontal="center" vertical="center"/>
    </xf>
    <xf numFmtId="184" fontId="154" fillId="39" borderId="76" xfId="119" applyNumberFormat="1" applyFont="1" applyFill="1" applyBorder="1" applyAlignment="1">
      <alignment horizontal="center" vertical="center"/>
    </xf>
    <xf numFmtId="184" fontId="154" fillId="39" borderId="45" xfId="119" applyNumberFormat="1" applyFont="1" applyFill="1" applyBorder="1" applyAlignment="1">
      <alignment horizontal="center" vertical="center"/>
    </xf>
    <xf numFmtId="184" fontId="154" fillId="39" borderId="75" xfId="119" applyNumberFormat="1" applyFont="1" applyFill="1" applyBorder="1" applyAlignment="1">
      <alignment horizontal="center" vertical="center"/>
    </xf>
    <xf numFmtId="184" fontId="154" fillId="39" borderId="45" xfId="119" applyNumberFormat="1" applyFont="1" applyFill="1" applyBorder="1" applyAlignment="1">
      <alignment horizontal="right" vertical="center"/>
    </xf>
    <xf numFmtId="184" fontId="154" fillId="39" borderId="76" xfId="119" applyNumberFormat="1" applyFont="1" applyFill="1" applyBorder="1" applyAlignment="1">
      <alignment horizontal="right" vertical="center"/>
    </xf>
    <xf numFmtId="184" fontId="154" fillId="39" borderId="18" xfId="119" applyNumberFormat="1" applyFont="1" applyFill="1" applyBorder="1" applyAlignment="1">
      <alignment horizontal="right" vertical="center"/>
    </xf>
    <xf numFmtId="0" fontId="152" fillId="39" borderId="0" xfId="214" applyFont="1" applyFill="1" applyAlignment="1">
      <alignment horizontal="center" vertical="center"/>
    </xf>
    <xf numFmtId="0" fontId="152" fillId="39" borderId="72" xfId="214" applyFont="1" applyFill="1" applyBorder="1" applyAlignment="1">
      <alignment horizontal="center" vertical="center"/>
    </xf>
    <xf numFmtId="184" fontId="152" fillId="39" borderId="32" xfId="119" applyNumberFormat="1" applyFont="1" applyFill="1" applyBorder="1" applyAlignment="1">
      <alignment horizontal="center" vertical="center"/>
    </xf>
    <xf numFmtId="184" fontId="152" fillId="39" borderId="31" xfId="119" applyNumberFormat="1" applyFont="1" applyFill="1" applyBorder="1" applyAlignment="1">
      <alignment horizontal="center" vertical="center"/>
    </xf>
    <xf numFmtId="166" fontId="152" fillId="39" borderId="72" xfId="119" applyNumberFormat="1" applyFont="1" applyFill="1" applyBorder="1" applyAlignment="1">
      <alignment horizontal="center" vertical="center"/>
    </xf>
    <xf numFmtId="166" fontId="152" fillId="39" borderId="32" xfId="119" applyNumberFormat="1" applyFont="1" applyFill="1" applyBorder="1" applyAlignment="1">
      <alignment horizontal="center" vertical="center"/>
    </xf>
    <xf numFmtId="166" fontId="152" fillId="39" borderId="31" xfId="119" applyNumberFormat="1" applyFont="1" applyFill="1" applyBorder="1" applyAlignment="1">
      <alignment horizontal="right" vertical="center"/>
    </xf>
    <xf numFmtId="166" fontId="152" fillId="39" borderId="32" xfId="119" applyNumberFormat="1" applyFont="1" applyFill="1" applyBorder="1" applyAlignment="1">
      <alignment horizontal="right" vertical="center"/>
    </xf>
    <xf numFmtId="166" fontId="152" fillId="39" borderId="22" xfId="119" applyNumberFormat="1" applyFont="1" applyFill="1" applyBorder="1" applyAlignment="1">
      <alignment horizontal="right" vertical="center"/>
    </xf>
    <xf numFmtId="166" fontId="152" fillId="39" borderId="0" xfId="119" applyNumberFormat="1" applyFont="1" applyFill="1" applyBorder="1" applyAlignment="1">
      <alignment horizontal="center" vertical="center"/>
    </xf>
    <xf numFmtId="166" fontId="152" fillId="39" borderId="31" xfId="119" applyNumberFormat="1" applyFont="1" applyFill="1" applyBorder="1" applyAlignment="1">
      <alignment horizontal="center" vertical="center"/>
    </xf>
    <xf numFmtId="0" fontId="113" fillId="39" borderId="72" xfId="214" applyFont="1" applyFill="1" applyBorder="1" applyAlignment="1">
      <alignment horizontal="center" vertical="center"/>
    </xf>
    <xf numFmtId="184" fontId="113" fillId="39" borderId="32" xfId="119" applyNumberFormat="1" applyFont="1" applyFill="1" applyBorder="1" applyAlignment="1">
      <alignment horizontal="center" vertical="center"/>
    </xf>
    <xf numFmtId="184" fontId="113" fillId="39" borderId="31" xfId="119" applyNumberFormat="1" applyFont="1" applyFill="1" applyBorder="1" applyAlignment="1">
      <alignment horizontal="center" vertical="center"/>
    </xf>
    <xf numFmtId="166" fontId="113" fillId="39" borderId="72" xfId="119" applyNumberFormat="1" applyFont="1" applyFill="1" applyBorder="1" applyAlignment="1">
      <alignment horizontal="center" vertical="center"/>
    </xf>
    <xf numFmtId="166" fontId="113" fillId="39" borderId="32" xfId="119" applyNumberFormat="1" applyFont="1" applyFill="1" applyBorder="1" applyAlignment="1">
      <alignment horizontal="center" vertical="center"/>
    </xf>
    <xf numFmtId="166" fontId="113" fillId="39" borderId="31" xfId="119" applyNumberFormat="1" applyFont="1" applyFill="1" applyBorder="1" applyAlignment="1">
      <alignment horizontal="right" vertical="center"/>
    </xf>
    <xf numFmtId="166" fontId="113" fillId="39" borderId="32" xfId="119" applyNumberFormat="1" applyFont="1" applyFill="1" applyBorder="1" applyAlignment="1">
      <alignment horizontal="right" vertical="center"/>
    </xf>
    <xf numFmtId="166" fontId="113" fillId="39" borderId="22" xfId="119" applyNumberFormat="1" applyFont="1" applyFill="1" applyBorder="1" applyAlignment="1">
      <alignment horizontal="right" vertical="center"/>
    </xf>
    <xf numFmtId="0" fontId="153" fillId="39" borderId="0" xfId="214" applyFont="1" applyFill="1" applyBorder="1" applyAlignment="1">
      <alignment horizontal="center" vertical="center"/>
    </xf>
    <xf numFmtId="166" fontId="113" fillId="39" borderId="31" xfId="119" applyNumberFormat="1" applyFont="1" applyFill="1" applyBorder="1" applyAlignment="1">
      <alignment horizontal="center" vertical="center"/>
    </xf>
    <xf numFmtId="0" fontId="154" fillId="39" borderId="72" xfId="214" applyFont="1" applyFill="1" applyBorder="1" applyAlignment="1">
      <alignment horizontal="center" vertical="center"/>
    </xf>
    <xf numFmtId="184" fontId="154" fillId="39" borderId="32" xfId="119" applyNumberFormat="1" applyFont="1" applyFill="1" applyBorder="1" applyAlignment="1">
      <alignment horizontal="center" vertical="center"/>
    </xf>
    <xf numFmtId="184" fontId="154" fillId="39" borderId="31" xfId="119" applyNumberFormat="1" applyFont="1" applyFill="1" applyBorder="1" applyAlignment="1">
      <alignment horizontal="center" vertical="center"/>
    </xf>
    <xf numFmtId="166" fontId="154" fillId="39" borderId="72" xfId="119" applyNumberFormat="1" applyFont="1" applyFill="1" applyBorder="1" applyAlignment="1">
      <alignment horizontal="center" vertical="center"/>
    </xf>
    <xf numFmtId="166" fontId="154" fillId="39" borderId="32" xfId="119" applyNumberFormat="1" applyFont="1" applyFill="1" applyBorder="1" applyAlignment="1">
      <alignment horizontal="center" vertical="center"/>
    </xf>
    <xf numFmtId="166" fontId="154" fillId="39" borderId="31" xfId="119" applyNumberFormat="1" applyFont="1" applyFill="1" applyBorder="1" applyAlignment="1">
      <alignment horizontal="right" vertical="center"/>
    </xf>
    <xf numFmtId="166" fontId="154" fillId="39" borderId="32" xfId="119" applyNumberFormat="1" applyFont="1" applyFill="1" applyBorder="1" applyAlignment="1">
      <alignment horizontal="right" vertical="center"/>
    </xf>
    <xf numFmtId="166" fontId="154" fillId="39" borderId="22" xfId="119" applyNumberFormat="1" applyFont="1" applyFill="1" applyBorder="1" applyAlignment="1">
      <alignment horizontal="right" vertical="center"/>
    </xf>
    <xf numFmtId="0" fontId="152" fillId="39" borderId="73" xfId="214" applyFont="1" applyFill="1" applyBorder="1" applyAlignment="1">
      <alignment horizontal="center" vertical="center"/>
    </xf>
    <xf numFmtId="184" fontId="152" fillId="39" borderId="74" xfId="119" applyNumberFormat="1" applyFont="1" applyFill="1" applyBorder="1" applyAlignment="1">
      <alignment horizontal="center" vertical="center"/>
    </xf>
    <xf numFmtId="184" fontId="152" fillId="39" borderId="46" xfId="119" applyNumberFormat="1" applyFont="1" applyFill="1" applyBorder="1" applyAlignment="1">
      <alignment horizontal="center" vertical="center"/>
    </xf>
    <xf numFmtId="166" fontId="152" fillId="39" borderId="73" xfId="119" applyNumberFormat="1" applyFont="1" applyFill="1" applyBorder="1" applyAlignment="1">
      <alignment horizontal="right" vertical="center"/>
    </xf>
    <xf numFmtId="166" fontId="152" fillId="39" borderId="74" xfId="119" applyNumberFormat="1" applyFont="1" applyFill="1" applyBorder="1" applyAlignment="1">
      <alignment horizontal="center" vertical="center"/>
    </xf>
    <xf numFmtId="166" fontId="152" fillId="39" borderId="46" xfId="119" applyNumberFormat="1" applyFont="1" applyFill="1" applyBorder="1" applyAlignment="1">
      <alignment horizontal="right" vertical="center"/>
    </xf>
    <xf numFmtId="166" fontId="152" fillId="39" borderId="74" xfId="119" applyNumberFormat="1" applyFont="1" applyFill="1" applyBorder="1" applyAlignment="1">
      <alignment horizontal="right" vertical="center"/>
    </xf>
    <xf numFmtId="166" fontId="152" fillId="39" borderId="23" xfId="119" applyNumberFormat="1" applyFont="1" applyFill="1" applyBorder="1" applyAlignment="1">
      <alignment horizontal="right" vertical="center"/>
    </xf>
    <xf numFmtId="49" fontId="152" fillId="39" borderId="0" xfId="214" applyNumberFormat="1" applyFont="1" applyFill="1" applyBorder="1" applyAlignment="1">
      <alignment horizontal="left" vertical="center"/>
    </xf>
    <xf numFmtId="184" fontId="152" fillId="39" borderId="0" xfId="119" applyNumberFormat="1" applyFont="1" applyFill="1" applyBorder="1" applyAlignment="1">
      <alignment horizontal="center" vertical="center"/>
    </xf>
    <xf numFmtId="166" fontId="152" fillId="39" borderId="0" xfId="119" applyNumberFormat="1" applyFont="1" applyFill="1" applyBorder="1" applyAlignment="1">
      <alignment horizontal="right" vertical="center"/>
    </xf>
    <xf numFmtId="0" fontId="152" fillId="39" borderId="0" xfId="215" applyFont="1" applyFill="1" applyAlignment="1">
      <alignment horizontal="center" vertical="center"/>
    </xf>
    <xf numFmtId="0" fontId="153" fillId="39" borderId="0" xfId="215" applyFont="1" applyFill="1" applyAlignment="1">
      <alignment horizontal="center" vertical="center"/>
    </xf>
    <xf numFmtId="0" fontId="154" fillId="39" borderId="36" xfId="214" applyFont="1" applyFill="1" applyBorder="1" applyAlignment="1">
      <alignment horizontal="center" vertical="center"/>
    </xf>
    <xf numFmtId="41" fontId="152" fillId="39" borderId="0" xfId="214" applyNumberFormat="1" applyFont="1" applyFill="1" applyBorder="1" applyAlignment="1">
      <alignment horizontal="center" vertical="center"/>
    </xf>
    <xf numFmtId="166" fontId="152" fillId="39" borderId="0" xfId="119" applyNumberFormat="1" applyFont="1" applyFill="1" applyAlignment="1">
      <alignment horizontal="right" vertical="center"/>
    </xf>
    <xf numFmtId="49" fontId="154" fillId="39" borderId="0" xfId="215" applyNumberFormat="1" applyFont="1" applyFill="1" applyBorder="1" applyAlignment="1">
      <alignment horizontal="left" vertical="center"/>
    </xf>
    <xf numFmtId="166" fontId="153" fillId="39" borderId="0" xfId="119" applyNumberFormat="1" applyFont="1" applyFill="1" applyAlignment="1">
      <alignment horizontal="right" vertical="center"/>
    </xf>
    <xf numFmtId="49" fontId="154" fillId="39" borderId="0" xfId="214" applyNumberFormat="1" applyFont="1" applyFill="1" applyBorder="1" applyAlignment="1">
      <alignment horizontal="left" vertical="center"/>
    </xf>
    <xf numFmtId="0" fontId="154" fillId="0" borderId="0" xfId="214" applyFont="1" applyFill="1" applyBorder="1" applyAlignment="1">
      <alignment horizontal="center" vertical="center" wrapText="1"/>
    </xf>
    <xf numFmtId="0" fontId="154" fillId="0" borderId="0" xfId="215" applyFont="1" applyFill="1" applyAlignment="1">
      <alignment horizontal="center" vertical="center"/>
    </xf>
    <xf numFmtId="0" fontId="152" fillId="0" borderId="0" xfId="214" applyFont="1" applyFill="1" applyAlignment="1">
      <alignment horizontal="center" vertical="center"/>
    </xf>
    <xf numFmtId="166" fontId="154" fillId="39" borderId="0" xfId="119" applyNumberFormat="1" applyFont="1" applyFill="1" applyBorder="1" applyAlignment="1">
      <alignment horizontal="left" vertical="center"/>
    </xf>
    <xf numFmtId="166" fontId="154" fillId="39" borderId="0" xfId="119" applyNumberFormat="1" applyFont="1" applyFill="1" applyBorder="1" applyAlignment="1">
      <alignment horizontal="center" vertical="center" wrapText="1"/>
    </xf>
    <xf numFmtId="166" fontId="154" fillId="39" borderId="0" xfId="119" applyNumberFormat="1" applyFont="1" applyFill="1" applyAlignment="1">
      <alignment horizontal="center" vertical="center"/>
    </xf>
    <xf numFmtId="166" fontId="113" fillId="0" borderId="0" xfId="119" applyNumberFormat="1" applyFont="1" applyFill="1" applyAlignment="1">
      <alignment horizontal="center" vertical="center"/>
    </xf>
    <xf numFmtId="166" fontId="154" fillId="0" borderId="0" xfId="119" applyNumberFormat="1" applyFont="1" applyFill="1" applyAlignment="1">
      <alignment horizontal="center" vertical="center"/>
    </xf>
    <xf numFmtId="41" fontId="154" fillId="0" borderId="0" xfId="215" applyNumberFormat="1" applyFont="1" applyFill="1" applyAlignment="1">
      <alignment horizontal="center" vertical="center"/>
    </xf>
    <xf numFmtId="166" fontId="113" fillId="39" borderId="0" xfId="119" applyNumberFormat="1" applyFont="1" applyFill="1" applyBorder="1" applyAlignment="1">
      <alignment horizontal="center" vertical="center" wrapText="1"/>
    </xf>
    <xf numFmtId="0" fontId="113" fillId="39" borderId="0" xfId="214" applyFont="1" applyFill="1" applyBorder="1" applyAlignment="1">
      <alignment horizontal="center" vertical="center" wrapText="1"/>
    </xf>
    <xf numFmtId="0" fontId="154" fillId="39" borderId="0" xfId="214" applyFont="1" applyFill="1" applyBorder="1" applyAlignment="1">
      <alignment horizontal="center" vertical="center" wrapText="1"/>
    </xf>
    <xf numFmtId="0" fontId="154" fillId="39" borderId="36" xfId="215" applyFont="1" applyFill="1" applyBorder="1" applyAlignment="1">
      <alignment horizontal="center" vertical="center"/>
    </xf>
    <xf numFmtId="0" fontId="154" fillId="39" borderId="0" xfId="215" applyFont="1" applyFill="1" applyBorder="1" applyAlignment="1">
      <alignment horizontal="center" vertical="center"/>
    </xf>
    <xf numFmtId="166" fontId="113" fillId="39" borderId="0" xfId="119" applyNumberFormat="1" applyFont="1" applyFill="1" applyBorder="1" applyAlignment="1">
      <alignment horizontal="left" vertical="center"/>
    </xf>
    <xf numFmtId="0" fontId="113" fillId="39" borderId="0" xfId="215" applyFont="1" applyFill="1" applyBorder="1" applyAlignment="1">
      <alignment horizontal="center" vertical="center"/>
    </xf>
    <xf numFmtId="0" fontId="113" fillId="39" borderId="36" xfId="214" applyFont="1" applyFill="1" applyBorder="1" applyAlignment="1">
      <alignment horizontal="center" vertical="center"/>
    </xf>
    <xf numFmtId="49" fontId="154" fillId="39" borderId="0" xfId="119" applyNumberFormat="1" applyFont="1" applyFill="1" applyBorder="1" applyAlignment="1">
      <alignment horizontal="left" vertical="center"/>
    </xf>
    <xf numFmtId="49" fontId="154" fillId="39" borderId="0" xfId="119" applyNumberFormat="1" applyFont="1" applyFill="1" applyBorder="1" applyAlignment="1">
      <alignment horizontal="center" vertical="center"/>
    </xf>
    <xf numFmtId="0" fontId="151" fillId="39" borderId="0" xfId="214" applyFont="1" applyFill="1" applyAlignment="1">
      <alignment horizontal="center"/>
    </xf>
    <xf numFmtId="166" fontId="151" fillId="39" borderId="0" xfId="119" applyNumberFormat="1" applyFont="1" applyFill="1" applyAlignment="1">
      <alignment horizontal="right" vertical="center"/>
    </xf>
    <xf numFmtId="0" fontId="151" fillId="39" borderId="0" xfId="214" applyFont="1" applyFill="1" applyAlignment="1">
      <alignment horizontal="center" vertical="center"/>
    </xf>
    <xf numFmtId="0" fontId="151" fillId="39" borderId="0" xfId="214" applyFont="1" applyFill="1" applyBorder="1" applyAlignment="1">
      <alignment horizontal="center" vertical="center"/>
    </xf>
    <xf numFmtId="166" fontId="172" fillId="39" borderId="0" xfId="119" applyNumberFormat="1" applyFont="1" applyFill="1" applyBorder="1" applyAlignment="1">
      <alignment horizontal="center" vertical="center"/>
    </xf>
    <xf numFmtId="0" fontId="155" fillId="39" borderId="0" xfId="214" applyFont="1" applyFill="1" applyBorder="1" applyAlignment="1">
      <alignment horizontal="center" vertical="center"/>
    </xf>
    <xf numFmtId="166" fontId="150" fillId="39" borderId="0" xfId="119" applyNumberFormat="1" applyFont="1" applyFill="1" applyBorder="1" applyAlignment="1">
      <alignment horizontal="right" vertical="center"/>
    </xf>
    <xf numFmtId="0" fontId="150" fillId="39" borderId="0" xfId="214" applyFont="1" applyFill="1" applyBorder="1" applyAlignment="1"/>
    <xf numFmtId="220" fontId="149" fillId="39" borderId="0" xfId="119" applyNumberFormat="1" applyFont="1" applyFill="1" applyBorder="1" applyAlignment="1"/>
    <xf numFmtId="219" fontId="149" fillId="39" borderId="0" xfId="132" applyNumberFormat="1" applyFont="1" applyFill="1" applyBorder="1" applyAlignment="1"/>
    <xf numFmtId="0" fontId="149" fillId="39" borderId="0" xfId="214" applyFont="1" applyFill="1" applyBorder="1" applyAlignment="1"/>
    <xf numFmtId="37" fontId="149" fillId="39" borderId="0" xfId="119" applyNumberFormat="1" applyFont="1" applyFill="1" applyBorder="1" applyAlignment="1"/>
    <xf numFmtId="37" fontId="149" fillId="39" borderId="0" xfId="119" applyNumberFormat="1" applyFont="1" applyFill="1" applyBorder="1" applyAlignment="1">
      <alignment horizontal="right"/>
    </xf>
    <xf numFmtId="220" fontId="169" fillId="39" borderId="0" xfId="119" applyNumberFormat="1" applyFont="1" applyFill="1" applyBorder="1" applyAlignment="1">
      <alignment horizontal="right"/>
    </xf>
    <xf numFmtId="166" fontId="134" fillId="39" borderId="0" xfId="132" applyNumberFormat="1" applyFont="1" applyFill="1" applyBorder="1" applyAlignment="1"/>
    <xf numFmtId="0" fontId="134" fillId="39" borderId="0" xfId="214" applyFont="1" applyFill="1" applyBorder="1" applyAlignment="1">
      <alignment horizontal="justify" vertical="top" wrapText="1"/>
    </xf>
    <xf numFmtId="0" fontId="134" fillId="39" borderId="0" xfId="214" applyFont="1" applyFill="1" applyBorder="1" applyAlignment="1">
      <alignment vertical="top" wrapText="1"/>
    </xf>
    <xf numFmtId="2" fontId="134" fillId="39" borderId="77" xfId="132" applyNumberFormat="1" applyFont="1" applyFill="1" applyBorder="1" applyAlignment="1">
      <alignment horizontal="left"/>
    </xf>
    <xf numFmtId="41" fontId="134" fillId="39" borderId="18" xfId="132" applyNumberFormat="1" applyFont="1" applyFill="1" applyBorder="1" applyAlignment="1">
      <alignment horizontal="center"/>
    </xf>
    <xf numFmtId="41" fontId="134" fillId="39" borderId="18" xfId="119" applyNumberFormat="1" applyFont="1" applyFill="1" applyBorder="1" applyAlignment="1">
      <alignment horizontal="center"/>
    </xf>
    <xf numFmtId="41" fontId="134" fillId="39" borderId="45" xfId="119" applyNumberFormat="1" applyFont="1" applyFill="1" applyBorder="1" applyAlignment="1">
      <alignment horizontal="center"/>
    </xf>
    <xf numFmtId="41" fontId="134" fillId="39" borderId="78" xfId="119" applyNumberFormat="1" applyFont="1" applyFill="1" applyBorder="1" applyAlignment="1">
      <alignment horizontal="center"/>
    </xf>
    <xf numFmtId="166" fontId="149" fillId="39" borderId="0" xfId="132" applyNumberFormat="1" applyFont="1" applyFill="1" applyBorder="1" applyAlignment="1"/>
    <xf numFmtId="166" fontId="134" fillId="39" borderId="22" xfId="119" applyNumberFormat="1" applyFont="1" applyFill="1" applyBorder="1" applyAlignment="1">
      <alignment horizontal="center"/>
    </xf>
    <xf numFmtId="166" fontId="134" fillId="39" borderId="18" xfId="119" applyNumberFormat="1" applyFont="1" applyFill="1" applyBorder="1" applyAlignment="1">
      <alignment horizontal="center"/>
    </xf>
    <xf numFmtId="166" fontId="149" fillId="39" borderId="22" xfId="119" applyNumberFormat="1" applyFont="1" applyFill="1" applyBorder="1" applyAlignment="1">
      <alignment horizontal="center"/>
    </xf>
    <xf numFmtId="41" fontId="134" fillId="39" borderId="79" xfId="119" applyNumberFormat="1" applyFont="1" applyFill="1" applyBorder="1" applyAlignment="1">
      <alignment horizontal="center"/>
    </xf>
    <xf numFmtId="0" fontId="149" fillId="39" borderId="0" xfId="214" quotePrefix="1" applyFont="1" applyFill="1" applyBorder="1" applyAlignment="1">
      <alignment wrapText="1"/>
    </xf>
    <xf numFmtId="0" fontId="149" fillId="39" borderId="0" xfId="214" applyFont="1" applyFill="1" applyAlignment="1">
      <alignment horizontal="justify" vertical="top" wrapText="1"/>
    </xf>
    <xf numFmtId="166" fontId="149" fillId="39" borderId="31" xfId="119" applyNumberFormat="1" applyFont="1" applyFill="1" applyBorder="1" applyAlignment="1">
      <alignment horizontal="center"/>
    </xf>
    <xf numFmtId="41" fontId="149" fillId="39" borderId="79" xfId="119" applyNumberFormat="1" applyFont="1" applyFill="1" applyBorder="1" applyAlignment="1">
      <alignment horizontal="center"/>
    </xf>
    <xf numFmtId="0" fontId="149" fillId="39" borderId="0" xfId="214" applyFont="1" applyFill="1" applyBorder="1" applyAlignment="1">
      <alignment horizontal="justify" vertical="top" wrapText="1"/>
    </xf>
    <xf numFmtId="43" fontId="149" fillId="39" borderId="0" xfId="119" applyFont="1" applyFill="1" applyBorder="1" applyAlignment="1"/>
    <xf numFmtId="0" fontId="134" fillId="39" borderId="0" xfId="214" applyFont="1" applyFill="1" applyBorder="1" applyAlignment="1">
      <alignment horizontal="center" wrapText="1"/>
    </xf>
    <xf numFmtId="3" fontId="149" fillId="39" borderId="0" xfId="214" applyNumberFormat="1" applyFont="1" applyFill="1" applyBorder="1" applyAlignment="1">
      <alignment horizontal="right"/>
    </xf>
    <xf numFmtId="166" fontId="149" fillId="39" borderId="0" xfId="119" applyNumberFormat="1" applyFont="1" applyFill="1" applyBorder="1" applyAlignment="1">
      <alignment horizontal="right" wrapText="1"/>
    </xf>
    <xf numFmtId="3" fontId="134" fillId="39" borderId="0" xfId="214" applyNumberFormat="1" applyFont="1" applyFill="1" applyBorder="1" applyAlignment="1">
      <alignment horizontal="right"/>
    </xf>
    <xf numFmtId="166" fontId="149" fillId="39" borderId="0" xfId="119" applyNumberFormat="1" applyFont="1" applyFill="1" applyBorder="1" applyAlignment="1">
      <alignment horizontal="justify" vertical="top" wrapText="1"/>
    </xf>
    <xf numFmtId="166" fontId="149" fillId="39" borderId="0" xfId="119" applyNumberFormat="1" applyFont="1" applyFill="1" applyBorder="1" applyAlignment="1">
      <alignment horizontal="right" vertical="top" wrapText="1"/>
    </xf>
    <xf numFmtId="41" fontId="149" fillId="39" borderId="22" xfId="132" applyNumberFormat="1" applyFont="1" applyFill="1" applyBorder="1" applyAlignment="1">
      <alignment horizontal="center"/>
    </xf>
    <xf numFmtId="41" fontId="149" fillId="39" borderId="22" xfId="119" applyNumberFormat="1" applyFont="1" applyFill="1" applyBorder="1" applyAlignment="1">
      <alignment horizontal="center"/>
    </xf>
    <xf numFmtId="41" fontId="149" fillId="39" borderId="31" xfId="119" applyNumberFormat="1" applyFont="1" applyFill="1" applyBorder="1" applyAlignment="1">
      <alignment horizontal="center"/>
    </xf>
    <xf numFmtId="166" fontId="134" fillId="39" borderId="0" xfId="119" applyNumberFormat="1" applyFont="1" applyFill="1" applyBorder="1" applyAlignment="1">
      <alignment horizontal="right" wrapText="1"/>
    </xf>
    <xf numFmtId="41" fontId="134" fillId="39" borderId="22" xfId="119" applyNumberFormat="1" applyFont="1" applyFill="1" applyBorder="1" applyAlignment="1">
      <alignment vertical="top"/>
    </xf>
    <xf numFmtId="41" fontId="134" fillId="39" borderId="79" xfId="119" applyNumberFormat="1" applyFont="1" applyFill="1" applyBorder="1" applyAlignment="1">
      <alignment vertical="top"/>
    </xf>
    <xf numFmtId="41" fontId="134" fillId="39" borderId="0" xfId="214" applyNumberFormat="1" applyFont="1" applyFill="1" applyBorder="1" applyAlignment="1"/>
    <xf numFmtId="0" fontId="134" fillId="39" borderId="0" xfId="214" applyFont="1" applyFill="1" applyBorder="1" applyAlignment="1"/>
    <xf numFmtId="221" fontId="149" fillId="39" borderId="0" xfId="132" applyNumberFormat="1" applyFont="1" applyFill="1" applyBorder="1" applyAlignment="1">
      <alignment horizontal="left"/>
    </xf>
    <xf numFmtId="41" fontId="149" fillId="39" borderId="22" xfId="119" applyNumberFormat="1" applyFont="1" applyFill="1" applyBorder="1" applyAlignment="1">
      <alignment vertical="top"/>
    </xf>
    <xf numFmtId="166" fontId="149" fillId="39" borderId="22" xfId="119" applyNumberFormat="1" applyFont="1" applyFill="1" applyBorder="1" applyAlignment="1">
      <alignment vertical="top"/>
    </xf>
    <xf numFmtId="166" fontId="149" fillId="39" borderId="31" xfId="119" applyNumberFormat="1" applyFont="1" applyFill="1" applyBorder="1" applyAlignment="1">
      <alignment vertical="top"/>
    </xf>
    <xf numFmtId="41" fontId="149" fillId="39" borderId="0" xfId="214" applyNumberFormat="1" applyFont="1" applyFill="1" applyBorder="1" applyAlignment="1"/>
    <xf numFmtId="166" fontId="134" fillId="39" borderId="80" xfId="119" applyNumberFormat="1" applyFont="1" applyFill="1" applyBorder="1" applyAlignment="1">
      <alignment vertical="top"/>
    </xf>
    <xf numFmtId="41" fontId="134" fillId="39" borderId="81" xfId="119" applyNumberFormat="1" applyFont="1" applyFill="1" applyBorder="1" applyAlignment="1">
      <alignment vertical="top"/>
    </xf>
    <xf numFmtId="41" fontId="134" fillId="39" borderId="82" xfId="214" applyNumberFormat="1" applyFont="1" applyFill="1" applyBorder="1" applyAlignment="1"/>
    <xf numFmtId="166" fontId="150" fillId="39" borderId="0" xfId="119" applyNumberFormat="1" applyFont="1" applyFill="1" applyBorder="1" applyAlignment="1">
      <alignment vertical="top"/>
    </xf>
    <xf numFmtId="166" fontId="150" fillId="39" borderId="0" xfId="119" applyNumberFormat="1" applyFont="1" applyFill="1" applyBorder="1" applyAlignment="1"/>
    <xf numFmtId="166" fontId="101" fillId="39" borderId="0" xfId="119" applyNumberFormat="1" applyFont="1" applyFill="1" applyBorder="1" applyAlignment="1"/>
    <xf numFmtId="0" fontId="101" fillId="39" borderId="0" xfId="214" applyFont="1" applyFill="1" applyBorder="1" applyAlignment="1"/>
    <xf numFmtId="0" fontId="101" fillId="39" borderId="0" xfId="214" applyFont="1" applyFill="1" applyBorder="1" applyAlignment="1">
      <alignment vertical="top"/>
    </xf>
    <xf numFmtId="37" fontId="101" fillId="39" borderId="0" xfId="119" applyNumberFormat="1" applyFont="1" applyFill="1" applyBorder="1" applyAlignment="1">
      <alignment vertical="top"/>
    </xf>
    <xf numFmtId="220" fontId="101" fillId="39" borderId="0" xfId="119" applyNumberFormat="1" applyFont="1" applyFill="1" applyBorder="1" applyAlignment="1">
      <alignment vertical="top"/>
    </xf>
    <xf numFmtId="220" fontId="101" fillId="39" borderId="0" xfId="119" applyNumberFormat="1" applyFont="1" applyFill="1" applyBorder="1" applyAlignment="1"/>
    <xf numFmtId="0" fontId="150" fillId="39" borderId="0" xfId="214" applyFont="1" applyFill="1" applyBorder="1" applyAlignment="1">
      <alignment vertical="top"/>
    </xf>
    <xf numFmtId="37" fontId="150" fillId="39" borderId="0" xfId="119" applyNumberFormat="1" applyFont="1" applyFill="1" applyBorder="1" applyAlignment="1">
      <alignment horizontal="right"/>
    </xf>
    <xf numFmtId="220" fontId="150" fillId="39" borderId="0" xfId="119" applyNumberFormat="1" applyFont="1" applyFill="1" applyBorder="1" applyAlignment="1"/>
    <xf numFmtId="37" fontId="150" fillId="39" borderId="0" xfId="119" applyNumberFormat="1" applyFont="1" applyFill="1" applyBorder="1" applyAlignment="1"/>
    <xf numFmtId="37" fontId="101" fillId="39" borderId="0" xfId="119" applyNumberFormat="1" applyFont="1" applyFill="1" applyBorder="1" applyAlignment="1"/>
    <xf numFmtId="49" fontId="101" fillId="39" borderId="0" xfId="214" applyNumberFormat="1" applyFont="1" applyFill="1" applyBorder="1" applyAlignment="1">
      <alignment horizontal="left" vertical="top" indent="1"/>
    </xf>
    <xf numFmtId="0" fontId="150" fillId="39" borderId="0" xfId="214" applyFont="1" applyFill="1" applyBorder="1" applyAlignment="1">
      <alignment horizontal="left" vertical="top"/>
    </xf>
    <xf numFmtId="37" fontId="150" fillId="39" borderId="0" xfId="119" applyNumberFormat="1" applyFont="1" applyFill="1" applyBorder="1" applyAlignment="1">
      <alignment vertical="top"/>
    </xf>
    <xf numFmtId="0" fontId="101" fillId="39" borderId="0" xfId="214" applyFont="1" applyFill="1" applyBorder="1" applyAlignment="1">
      <alignment horizontal="justify"/>
    </xf>
    <xf numFmtId="0" fontId="101" fillId="39" borderId="0" xfId="214" applyFont="1" applyFill="1" applyBorder="1" applyAlignment="1">
      <alignment horizontal="left" indent="1"/>
    </xf>
    <xf numFmtId="0" fontId="101" fillId="39" borderId="0" xfId="214" quotePrefix="1" applyFont="1" applyFill="1" applyBorder="1" applyAlignment="1"/>
    <xf numFmtId="0" fontId="101" fillId="39" borderId="0" xfId="214" applyFont="1" applyFill="1" applyBorder="1" applyAlignment="1">
      <alignment horizontal="left"/>
    </xf>
    <xf numFmtId="0" fontId="150" fillId="39" borderId="0" xfId="214" applyFont="1" applyFill="1" applyBorder="1" applyAlignment="1">
      <alignment horizontal="left" indent="1"/>
    </xf>
    <xf numFmtId="0" fontId="170" fillId="39" borderId="0" xfId="214" applyFont="1" applyFill="1" applyBorder="1" applyAlignment="1"/>
    <xf numFmtId="37" fontId="170" fillId="39" borderId="0" xfId="119" applyNumberFormat="1" applyFont="1" applyFill="1" applyBorder="1" applyAlignment="1"/>
    <xf numFmtId="220" fontId="170" fillId="39" borderId="0" xfId="119" applyNumberFormat="1" applyFont="1" applyFill="1" applyBorder="1" applyAlignment="1"/>
    <xf numFmtId="43" fontId="150" fillId="39" borderId="0" xfId="119" applyFont="1" applyFill="1" applyBorder="1" applyAlignment="1">
      <alignment horizontal="left" vertical="center"/>
    </xf>
    <xf numFmtId="166" fontId="149" fillId="39" borderId="0" xfId="119" applyNumberFormat="1" applyFont="1" applyFill="1" applyBorder="1" applyAlignment="1">
      <alignment horizontal="center" wrapText="1"/>
    </xf>
    <xf numFmtId="49" fontId="101" fillId="39" borderId="0" xfId="119" applyNumberFormat="1" applyFont="1" applyFill="1" applyBorder="1" applyAlignment="1">
      <alignment horizontal="left" vertical="center"/>
    </xf>
    <xf numFmtId="0" fontId="150" fillId="39" borderId="36" xfId="214" applyFont="1" applyFill="1" applyBorder="1" applyAlignment="1">
      <alignment horizontal="center" vertical="center"/>
    </xf>
    <xf numFmtId="166" fontId="150" fillId="39" borderId="36" xfId="119" applyNumberFormat="1" applyFont="1" applyFill="1" applyBorder="1" applyAlignment="1">
      <alignment horizontal="right" vertical="center"/>
    </xf>
    <xf numFmtId="0" fontId="173" fillId="39" borderId="0" xfId="214" applyFont="1" applyFill="1" applyBorder="1" applyAlignment="1">
      <alignment horizontal="center" vertical="center"/>
    </xf>
    <xf numFmtId="49" fontId="173" fillId="39" borderId="0" xfId="214" applyNumberFormat="1" applyFont="1" applyFill="1" applyBorder="1" applyAlignment="1">
      <alignment horizontal="left" vertical="center"/>
    </xf>
    <xf numFmtId="166" fontId="173" fillId="39" borderId="0" xfId="119" applyNumberFormat="1" applyFont="1" applyFill="1" applyBorder="1" applyAlignment="1">
      <alignment horizontal="right" vertical="center"/>
    </xf>
    <xf numFmtId="166" fontId="150" fillId="0" borderId="0" xfId="119" applyNumberFormat="1" applyFont="1" applyFill="1" applyBorder="1" applyAlignment="1">
      <alignment horizontal="right" vertical="center"/>
    </xf>
    <xf numFmtId="166" fontId="170" fillId="39" borderId="0" xfId="119" applyNumberFormat="1" applyFont="1" applyFill="1" applyBorder="1" applyAlignment="1">
      <alignment horizontal="right" vertical="center"/>
    </xf>
    <xf numFmtId="0" fontId="169" fillId="39" borderId="0" xfId="214" applyFont="1" applyFill="1" applyBorder="1" applyAlignment="1">
      <alignment horizontal="center" vertical="center"/>
    </xf>
    <xf numFmtId="166" fontId="169" fillId="39" borderId="0" xfId="119" applyNumberFormat="1" applyFont="1" applyFill="1" applyBorder="1" applyAlignment="1">
      <alignment horizontal="right" vertical="center"/>
    </xf>
    <xf numFmtId="0" fontId="150" fillId="39" borderId="0" xfId="214" applyFont="1" applyFill="1" applyBorder="1" applyAlignment="1">
      <alignment horizontal="right" vertical="center"/>
    </xf>
    <xf numFmtId="0" fontId="101" fillId="39" borderId="0" xfId="215" applyFont="1" applyFill="1" applyBorder="1" applyAlignment="1">
      <alignment horizontal="center" vertical="center"/>
    </xf>
    <xf numFmtId="0" fontId="111" fillId="39" borderId="0" xfId="214" applyFont="1" applyFill="1" applyBorder="1" applyAlignment="1">
      <alignment horizontal="left" vertical="center"/>
    </xf>
    <xf numFmtId="0" fontId="111" fillId="39" borderId="0" xfId="214" applyFont="1" applyFill="1" applyBorder="1" applyAlignment="1">
      <alignment horizontal="center" vertical="center"/>
    </xf>
    <xf numFmtId="0" fontId="174" fillId="39" borderId="0" xfId="214" applyFont="1" applyFill="1" applyBorder="1" applyAlignment="1">
      <alignment horizontal="left" vertical="center"/>
    </xf>
    <xf numFmtId="0" fontId="174" fillId="39" borderId="0" xfId="214" applyFont="1" applyFill="1" applyBorder="1" applyAlignment="1">
      <alignment horizontal="center" vertical="center"/>
    </xf>
    <xf numFmtId="0" fontId="150" fillId="39" borderId="0" xfId="215" applyFont="1" applyFill="1" applyBorder="1" applyAlignment="1">
      <alignment horizontal="center" vertical="center"/>
    </xf>
    <xf numFmtId="166" fontId="150" fillId="39" borderId="83" xfId="119" applyNumberFormat="1" applyFont="1" applyFill="1" applyBorder="1" applyAlignment="1">
      <alignment horizontal="right" vertical="center" wrapText="1"/>
    </xf>
    <xf numFmtId="166" fontId="150" fillId="39" borderId="0" xfId="119" applyNumberFormat="1" applyFont="1" applyFill="1" applyBorder="1" applyAlignment="1">
      <alignment horizontal="right" vertical="center" wrapText="1"/>
    </xf>
    <xf numFmtId="0" fontId="101" fillId="39" borderId="0" xfId="215" applyFont="1" applyFill="1" applyBorder="1" applyAlignment="1">
      <alignment horizontal="right" vertical="center"/>
    </xf>
    <xf numFmtId="0" fontId="101" fillId="39" borderId="0" xfId="214" applyFont="1" applyFill="1" applyBorder="1" applyAlignment="1">
      <alignment horizontal="left" vertical="center" wrapText="1"/>
    </xf>
    <xf numFmtId="49" fontId="150" fillId="39" borderId="0" xfId="119" applyNumberFormat="1" applyFont="1" applyFill="1" applyBorder="1" applyAlignment="1">
      <alignment horizontal="center" vertical="center" wrapText="1"/>
    </xf>
    <xf numFmtId="166" fontId="150" fillId="39" borderId="0" xfId="119" applyNumberFormat="1" applyFont="1" applyFill="1" applyBorder="1" applyAlignment="1">
      <alignment horizontal="left" vertical="center"/>
    </xf>
    <xf numFmtId="166" fontId="150" fillId="39" borderId="0" xfId="119" applyNumberFormat="1" applyFont="1" applyFill="1" applyBorder="1" applyAlignment="1">
      <alignment horizontal="center" vertical="center" wrapText="1"/>
    </xf>
    <xf numFmtId="49" fontId="150" fillId="39" borderId="0" xfId="214" applyNumberFormat="1" applyFont="1" applyFill="1" applyBorder="1" applyAlignment="1">
      <alignment horizontal="left" vertical="center" wrapText="1"/>
    </xf>
    <xf numFmtId="0" fontId="150" fillId="39" borderId="0" xfId="214" applyFont="1" applyFill="1" applyBorder="1" applyAlignment="1">
      <alignment horizontal="right" vertical="center" wrapText="1"/>
    </xf>
    <xf numFmtId="41" fontId="101" fillId="39" borderId="0" xfId="214" applyNumberFormat="1" applyFont="1" applyFill="1" applyBorder="1" applyAlignment="1">
      <alignment horizontal="center" vertical="center"/>
    </xf>
    <xf numFmtId="166" fontId="101" fillId="39" borderId="0" xfId="119" applyNumberFormat="1" applyFont="1" applyFill="1" applyBorder="1" applyAlignment="1">
      <alignment horizontal="left" vertical="center" wrapText="1"/>
    </xf>
    <xf numFmtId="166" fontId="101" fillId="39" borderId="0" xfId="119" applyNumberFormat="1" applyFont="1" applyFill="1" applyBorder="1" applyAlignment="1">
      <alignment horizontal="right" vertical="center" wrapText="1"/>
    </xf>
    <xf numFmtId="0" fontId="150" fillId="39" borderId="0" xfId="215" applyFont="1" applyFill="1" applyBorder="1" applyAlignment="1">
      <alignment horizontal="right" vertical="center"/>
    </xf>
    <xf numFmtId="0" fontId="150" fillId="0" borderId="0" xfId="214" applyFont="1" applyFill="1" applyBorder="1" applyAlignment="1">
      <alignment horizontal="center" vertical="center"/>
    </xf>
    <xf numFmtId="9" fontId="170" fillId="0" borderId="0" xfId="228" applyFont="1" applyFill="1" applyAlignment="1">
      <alignment horizontal="right"/>
    </xf>
    <xf numFmtId="9" fontId="101" fillId="0" borderId="0" xfId="228" applyFont="1" applyFill="1" applyBorder="1" applyAlignment="1">
      <alignment horizontal="right" wrapText="1"/>
    </xf>
    <xf numFmtId="43" fontId="150" fillId="0" borderId="0" xfId="119" applyFont="1" applyFill="1" applyBorder="1" applyAlignment="1">
      <alignment horizontal="center" vertical="center"/>
    </xf>
    <xf numFmtId="0" fontId="101" fillId="39" borderId="0" xfId="214" applyFont="1" applyFill="1" applyBorder="1" applyAlignment="1">
      <alignment horizontal="centerContinuous" vertical="center"/>
    </xf>
    <xf numFmtId="41" fontId="150" fillId="39" borderId="0" xfId="214" applyNumberFormat="1" applyFont="1" applyFill="1" applyBorder="1" applyAlignment="1">
      <alignment vertical="center"/>
    </xf>
    <xf numFmtId="166" fontId="101" fillId="39" borderId="0" xfId="119" applyNumberFormat="1" applyFont="1" applyFill="1" applyBorder="1" applyAlignment="1">
      <alignment horizontal="centerContinuous" vertical="center"/>
    </xf>
    <xf numFmtId="41" fontId="150" fillId="39" borderId="0" xfId="214" applyNumberFormat="1" applyFont="1" applyFill="1" applyBorder="1" applyAlignment="1">
      <alignment horizontal="center" vertical="center"/>
    </xf>
    <xf numFmtId="0" fontId="173" fillId="39" borderId="0" xfId="214" applyFont="1" applyFill="1" applyBorder="1" applyAlignment="1">
      <alignment horizontal="center"/>
    </xf>
    <xf numFmtId="0" fontId="176" fillId="0" borderId="0" xfId="0" applyFont="1"/>
    <xf numFmtId="0" fontId="139" fillId="0" borderId="18" xfId="0" applyFont="1" applyBorder="1" applyAlignment="1">
      <alignment horizontal="center"/>
    </xf>
    <xf numFmtId="166" fontId="45" fillId="0" borderId="22" xfId="119" applyNumberFormat="1" applyFont="1" applyBorder="1" applyAlignment="1">
      <alignment horizontal="right"/>
    </xf>
    <xf numFmtId="10" fontId="45" fillId="0" borderId="22" xfId="228" applyNumberFormat="1" applyFont="1" applyBorder="1" applyAlignment="1">
      <alignment horizontal="right"/>
    </xf>
    <xf numFmtId="166" fontId="127" fillId="0" borderId="22" xfId="119" applyNumberFormat="1" applyFont="1" applyBorder="1" applyAlignment="1">
      <alignment horizontal="right"/>
    </xf>
    <xf numFmtId="10" fontId="127" fillId="0" borderId="22" xfId="228" applyNumberFormat="1" applyFont="1" applyBorder="1" applyAlignment="1">
      <alignment horizontal="right"/>
    </xf>
    <xf numFmtId="166" fontId="127" fillId="0" borderId="23" xfId="119" applyNumberFormat="1" applyFont="1" applyBorder="1" applyAlignment="1">
      <alignment horizontal="right"/>
    </xf>
    <xf numFmtId="10" fontId="127" fillId="0" borderId="23" xfId="228" applyNumberFormat="1" applyFont="1" applyBorder="1" applyAlignment="1">
      <alignment horizontal="right"/>
    </xf>
    <xf numFmtId="166" fontId="45" fillId="0" borderId="0" xfId="0" applyNumberFormat="1" applyFont="1"/>
    <xf numFmtId="0" fontId="101" fillId="0" borderId="0" xfId="0" quotePrefix="1" applyFont="1" applyAlignment="1">
      <alignment horizontal="center"/>
    </xf>
    <xf numFmtId="0" fontId="101" fillId="0" borderId="0" xfId="0" applyNumberFormat="1" applyFont="1" applyAlignment="1">
      <alignment horizontal="centerContinuous"/>
    </xf>
    <xf numFmtId="0" fontId="150" fillId="0" borderId="0" xfId="0" applyFont="1" applyAlignment="1">
      <alignment horizontal="centerContinuous"/>
    </xf>
    <xf numFmtId="0" fontId="101" fillId="0" borderId="0" xfId="0" quotePrefix="1" applyNumberFormat="1" applyFont="1" applyAlignment="1">
      <alignment horizontal="centerContinuous"/>
    </xf>
    <xf numFmtId="0" fontId="101" fillId="0" borderId="0" xfId="0" applyFont="1" applyAlignment="1">
      <alignment horizontal="centerContinuous"/>
    </xf>
    <xf numFmtId="0" fontId="135" fillId="0" borderId="0" xfId="0" applyNumberFormat="1" applyFont="1" applyAlignment="1">
      <alignment horizontal="centerContinuous"/>
    </xf>
    <xf numFmtId="0" fontId="175" fillId="0" borderId="0" xfId="0" applyFont="1" applyAlignment="1">
      <alignment horizontal="centerContinuous"/>
    </xf>
    <xf numFmtId="0" fontId="139" fillId="0" borderId="0" xfId="0" applyFont="1" applyAlignment="1">
      <alignment horizontal="centerContinuous"/>
    </xf>
    <xf numFmtId="0" fontId="139" fillId="0" borderId="0" xfId="0" applyNumberFormat="1" applyFont="1" applyAlignment="1">
      <alignment horizontal="centerContinuous"/>
    </xf>
    <xf numFmtId="0" fontId="127" fillId="0" borderId="0" xfId="0" applyFont="1" applyAlignment="1"/>
    <xf numFmtId="0" fontId="45" fillId="0" borderId="0" xfId="0" applyFont="1" applyAlignment="1"/>
    <xf numFmtId="0" fontId="136" fillId="0" borderId="0" xfId="0" applyNumberFormat="1" applyFont="1" applyAlignment="1"/>
    <xf numFmtId="0" fontId="101" fillId="0" borderId="0" xfId="0" applyFont="1" applyAlignment="1">
      <alignment horizontal="right"/>
    </xf>
    <xf numFmtId="0" fontId="135" fillId="0" borderId="0" xfId="0" applyNumberFormat="1" applyFont="1" applyAlignment="1"/>
    <xf numFmtId="3" fontId="150" fillId="0" borderId="0" xfId="0" applyNumberFormat="1" applyFont="1"/>
    <xf numFmtId="0" fontId="150" fillId="0" borderId="0" xfId="0" quotePrefix="1" applyFont="1"/>
    <xf numFmtId="0" fontId="134" fillId="0" borderId="22" xfId="0" applyNumberFormat="1" applyFont="1" applyBorder="1" applyAlignment="1"/>
    <xf numFmtId="0" fontId="149" fillId="0" borderId="22" xfId="0" applyNumberFormat="1" applyFont="1" applyBorder="1" applyAlignment="1"/>
    <xf numFmtId="166" fontId="127" fillId="0" borderId="22" xfId="119" applyNumberFormat="1" applyFont="1" applyBorder="1" applyAlignment="1"/>
    <xf numFmtId="0" fontId="127" fillId="0" borderId="22" xfId="0" applyFont="1" applyBorder="1" applyAlignment="1"/>
    <xf numFmtId="3" fontId="4" fillId="0" borderId="20" xfId="216" applyNumberFormat="1" applyFont="1" applyFill="1" applyBorder="1" applyAlignment="1">
      <alignment horizontal="center" vertical="center" wrapText="1"/>
    </xf>
    <xf numFmtId="0" fontId="127" fillId="0" borderId="0" xfId="0" applyFont="1" applyAlignment="1">
      <alignment vertical="center" wrapText="1"/>
    </xf>
    <xf numFmtId="3" fontId="4" fillId="0" borderId="6" xfId="216" applyNumberFormat="1" applyFont="1" applyFill="1" applyBorder="1" applyAlignment="1">
      <alignment horizontal="center" vertical="center" wrapText="1"/>
    </xf>
    <xf numFmtId="3" fontId="166" fillId="0" borderId="25" xfId="216" applyNumberFormat="1" applyFont="1" applyFill="1" applyBorder="1" applyAlignment="1">
      <alignment horizontal="left" vertical="center"/>
    </xf>
    <xf numFmtId="3" fontId="166" fillId="0" borderId="25" xfId="216" applyNumberFormat="1" applyFont="1" applyFill="1" applyBorder="1" applyAlignment="1">
      <alignment horizontal="center" vertical="center"/>
    </xf>
    <xf numFmtId="3" fontId="165" fillId="0" borderId="25" xfId="216" applyNumberFormat="1" applyFont="1" applyFill="1" applyBorder="1" applyAlignment="1">
      <alignment horizontal="left" vertical="center"/>
    </xf>
    <xf numFmtId="3" fontId="166" fillId="0" borderId="2" xfId="216" applyNumberFormat="1" applyFont="1" applyBorder="1" applyAlignment="1">
      <alignment horizontal="center"/>
    </xf>
    <xf numFmtId="3" fontId="4" fillId="0" borderId="48" xfId="216" applyNumberFormat="1" applyFont="1" applyFill="1" applyBorder="1" applyAlignment="1">
      <alignment horizontal="center" vertical="center" wrapText="1"/>
    </xf>
    <xf numFmtId="3" fontId="4" fillId="0" borderId="49" xfId="216" applyNumberFormat="1" applyFont="1" applyFill="1" applyBorder="1" applyAlignment="1">
      <alignment horizontal="center" vertical="center" wrapText="1"/>
    </xf>
    <xf numFmtId="3" fontId="166" fillId="0" borderId="50" xfId="216" applyNumberFormat="1" applyFont="1" applyFill="1" applyBorder="1" applyAlignment="1">
      <alignment horizontal="left" vertical="center"/>
    </xf>
    <xf numFmtId="3" fontId="166" fillId="0" borderId="50" xfId="216" applyNumberFormat="1" applyFont="1" applyFill="1" applyBorder="1" applyAlignment="1">
      <alignment horizontal="center" vertical="center"/>
    </xf>
    <xf numFmtId="3" fontId="165" fillId="0" borderId="50" xfId="216" applyNumberFormat="1" applyFont="1" applyFill="1" applyBorder="1" applyAlignment="1">
      <alignment horizontal="left" vertical="center"/>
    </xf>
    <xf numFmtId="0" fontId="150" fillId="0" borderId="6" xfId="0" applyNumberFormat="1" applyFont="1" applyBorder="1" applyAlignment="1">
      <alignment horizontal="center" vertical="center"/>
    </xf>
    <xf numFmtId="0" fontId="150" fillId="0" borderId="0" xfId="0" applyNumberFormat="1" applyFont="1" applyAlignment="1">
      <alignment horizontal="centerContinuous" vertical="center"/>
    </xf>
    <xf numFmtId="0" fontId="150" fillId="0" borderId="16" xfId="0" applyNumberFormat="1" applyFont="1" applyBorder="1" applyAlignment="1">
      <alignment horizontal="centerContinuous" vertical="center"/>
    </xf>
    <xf numFmtId="0" fontId="150" fillId="0" borderId="28" xfId="0" applyFont="1" applyBorder="1" applyAlignment="1">
      <alignment horizontal="centerContinuous" vertical="center"/>
    </xf>
    <xf numFmtId="0" fontId="154" fillId="39" borderId="0" xfId="214" applyFont="1" applyFill="1" applyAlignment="1">
      <alignment horizontal="center" vertical="top"/>
    </xf>
    <xf numFmtId="0" fontId="154" fillId="39" borderId="0" xfId="214" applyFont="1" applyFill="1" applyAlignment="1">
      <alignment horizontal="center" vertical="top" shrinkToFit="1"/>
    </xf>
    <xf numFmtId="49" fontId="154" fillId="39" borderId="0" xfId="214" applyNumberFormat="1" applyFont="1" applyFill="1" applyAlignment="1">
      <alignment horizontal="left" vertical="center" wrapText="1"/>
    </xf>
    <xf numFmtId="166" fontId="154" fillId="39" borderId="3" xfId="119" applyNumberFormat="1" applyFont="1" applyFill="1" applyBorder="1" applyAlignment="1">
      <alignment horizontal="right" vertical="center" wrapText="1"/>
    </xf>
    <xf numFmtId="166" fontId="154" fillId="39" borderId="0" xfId="214" applyNumberFormat="1" applyFont="1" applyFill="1" applyAlignment="1">
      <alignment horizontal="left" vertical="center"/>
    </xf>
    <xf numFmtId="166" fontId="154" fillId="0" borderId="3" xfId="119" applyNumberFormat="1" applyFont="1" applyFill="1" applyBorder="1" applyAlignment="1">
      <alignment horizontal="right" vertical="center" wrapText="1"/>
    </xf>
    <xf numFmtId="49" fontId="154" fillId="0" borderId="0" xfId="214" applyNumberFormat="1" applyFont="1" applyFill="1" applyAlignment="1">
      <alignment horizontal="center" vertical="center" wrapText="1"/>
    </xf>
    <xf numFmtId="166" fontId="154" fillId="0" borderId="36" xfId="215" applyNumberFormat="1" applyFont="1" applyFill="1" applyBorder="1" applyAlignment="1">
      <alignment horizontal="center" vertical="center"/>
    </xf>
    <xf numFmtId="166" fontId="150" fillId="39" borderId="0" xfId="119" applyNumberFormat="1" applyFont="1" applyFill="1"/>
    <xf numFmtId="43" fontId="150" fillId="39" borderId="2" xfId="119" applyFont="1" applyFill="1" applyBorder="1" applyAlignment="1">
      <alignment horizontal="center" vertical="center"/>
    </xf>
    <xf numFmtId="166" fontId="150" fillId="39" borderId="2" xfId="119" applyNumberFormat="1" applyFont="1" applyFill="1" applyBorder="1" applyAlignment="1">
      <alignment horizontal="center" vertical="center" wrapText="1"/>
    </xf>
    <xf numFmtId="43" fontId="150" fillId="39" borderId="47" xfId="119" applyFont="1" applyFill="1" applyBorder="1" applyAlignment="1"/>
    <xf numFmtId="43" fontId="150" fillId="39" borderId="31" xfId="119" applyFont="1" applyFill="1" applyBorder="1" applyAlignment="1"/>
    <xf numFmtId="166" fontId="154" fillId="39" borderId="36" xfId="215" applyNumberFormat="1" applyFont="1" applyFill="1" applyBorder="1" applyAlignment="1">
      <alignment horizontal="center" vertical="center"/>
    </xf>
    <xf numFmtId="166" fontId="152" fillId="39" borderId="0" xfId="214" applyNumberFormat="1" applyFont="1" applyFill="1" applyAlignment="1">
      <alignment horizontal="left" vertical="center"/>
    </xf>
    <xf numFmtId="0" fontId="152" fillId="39" borderId="0" xfId="214" applyNumberFormat="1" applyFont="1" applyFill="1" applyAlignment="1">
      <alignment horizontal="left" vertical="center"/>
    </xf>
    <xf numFmtId="166" fontId="154" fillId="39" borderId="0" xfId="215" applyNumberFormat="1" applyFont="1" applyFill="1" applyAlignment="1">
      <alignment horizontal="center" vertical="center"/>
    </xf>
    <xf numFmtId="0" fontId="154" fillId="39" borderId="0" xfId="214" applyNumberFormat="1" applyFont="1" applyFill="1" applyBorder="1" applyAlignment="1">
      <alignment horizontal="left" vertical="center"/>
    </xf>
    <xf numFmtId="0" fontId="152" fillId="39" borderId="0" xfId="119" applyNumberFormat="1" applyFont="1" applyFill="1" applyBorder="1" applyAlignment="1">
      <alignment horizontal="left" vertical="center"/>
    </xf>
    <xf numFmtId="166" fontId="152" fillId="39" borderId="0" xfId="119" applyNumberFormat="1" applyFont="1" applyFill="1" applyBorder="1" applyAlignment="1">
      <alignment horizontal="right" vertical="center" wrapText="1"/>
    </xf>
    <xf numFmtId="0" fontId="154" fillId="39" borderId="36" xfId="119" applyNumberFormat="1" applyFont="1" applyFill="1" applyBorder="1" applyAlignment="1">
      <alignment horizontal="center" vertical="center"/>
    </xf>
    <xf numFmtId="164" fontId="177" fillId="0" borderId="25" xfId="0" applyNumberFormat="1" applyFont="1" applyBorder="1"/>
    <xf numFmtId="49" fontId="178" fillId="0" borderId="25" xfId="0" applyNumberFormat="1" applyFont="1" applyBorder="1"/>
    <xf numFmtId="49" fontId="177" fillId="0" borderId="25" xfId="0" applyNumberFormat="1" applyFont="1" applyBorder="1" applyAlignment="1">
      <alignment horizontal="center"/>
    </xf>
    <xf numFmtId="0" fontId="177" fillId="0" borderId="0" xfId="0" applyFont="1"/>
    <xf numFmtId="49" fontId="178" fillId="0" borderId="25" xfId="0" applyNumberFormat="1" applyFont="1" applyBorder="1" applyAlignment="1">
      <alignment wrapText="1"/>
    </xf>
    <xf numFmtId="0" fontId="137" fillId="39" borderId="22" xfId="12" applyFont="1" applyFill="1" applyBorder="1" applyAlignment="1" applyProtection="1">
      <alignment vertical="top" wrapText="1"/>
      <protection locked="0"/>
    </xf>
    <xf numFmtId="49" fontId="137" fillId="39" borderId="22" xfId="12" applyNumberFormat="1" applyFont="1" applyFill="1" applyBorder="1" applyAlignment="1" applyProtection="1">
      <alignment horizontal="center" vertical="top" wrapText="1"/>
      <protection locked="0"/>
    </xf>
    <xf numFmtId="0" fontId="137" fillId="39" borderId="22" xfId="12" applyFont="1" applyFill="1" applyBorder="1" applyAlignment="1" applyProtection="1">
      <alignment horizontal="center" vertical="top" wrapText="1"/>
      <protection locked="0"/>
    </xf>
    <xf numFmtId="49" fontId="137" fillId="2" borderId="0" xfId="12" applyNumberFormat="1" applyFont="1" applyFill="1" applyBorder="1" applyAlignment="1" applyProtection="1">
      <alignment vertical="top" wrapText="1"/>
      <protection locked="0"/>
    </xf>
    <xf numFmtId="0" fontId="137" fillId="2" borderId="0" xfId="12" applyFont="1" applyFill="1" applyBorder="1" applyAlignment="1" applyProtection="1">
      <alignment vertical="top" wrapText="1"/>
      <protection locked="0"/>
    </xf>
    <xf numFmtId="41" fontId="137" fillId="2" borderId="0" xfId="12" applyNumberFormat="1" applyFont="1" applyFill="1" applyBorder="1" applyAlignment="1" applyProtection="1">
      <alignment vertical="top" wrapText="1"/>
      <protection locked="0"/>
    </xf>
    <xf numFmtId="174" fontId="137" fillId="39" borderId="0" xfId="12" applyNumberFormat="1" applyFont="1" applyFill="1" applyBorder="1" applyAlignment="1" applyProtection="1">
      <alignment vertical="top" wrapText="1"/>
      <protection locked="0"/>
    </xf>
    <xf numFmtId="0" fontId="137" fillId="2" borderId="0" xfId="12" applyFont="1" applyFill="1" applyAlignment="1" applyProtection="1">
      <alignment vertical="top" wrapText="1"/>
      <protection locked="0"/>
    </xf>
    <xf numFmtId="43" fontId="137" fillId="39" borderId="0" xfId="12" applyNumberFormat="1" applyFont="1" applyFill="1" applyBorder="1" applyAlignment="1" applyProtection="1">
      <alignment vertical="center"/>
      <protection hidden="1"/>
    </xf>
    <xf numFmtId="0" fontId="140" fillId="39" borderId="84" xfId="12" quotePrefix="1" applyFont="1" applyFill="1" applyBorder="1" applyAlignment="1" applyProtection="1">
      <alignment vertical="top"/>
      <protection locked="0"/>
    </xf>
    <xf numFmtId="174" fontId="140" fillId="39" borderId="85" xfId="12" applyNumberFormat="1" applyFont="1" applyFill="1" applyBorder="1" applyAlignment="1" applyProtection="1">
      <alignment vertical="top"/>
      <protection locked="0"/>
    </xf>
    <xf numFmtId="0" fontId="140" fillId="39" borderId="86" xfId="12" applyFont="1" applyFill="1" applyBorder="1" applyAlignment="1" applyProtection="1">
      <alignment vertical="top"/>
      <protection locked="0"/>
    </xf>
    <xf numFmtId="49" fontId="140" fillId="39" borderId="84" xfId="12" applyNumberFormat="1" applyFont="1" applyFill="1" applyBorder="1" applyAlignment="1" applyProtection="1">
      <alignment horizontal="center" vertical="top"/>
      <protection locked="0"/>
    </xf>
    <xf numFmtId="0" fontId="140" fillId="39" borderId="84" xfId="12" applyFont="1" applyFill="1" applyBorder="1" applyAlignment="1" applyProtection="1">
      <alignment horizontal="center" vertical="top"/>
      <protection locked="0"/>
    </xf>
    <xf numFmtId="41" fontId="140" fillId="39" borderId="84" xfId="12" applyNumberFormat="1" applyFont="1" applyFill="1" applyBorder="1" applyAlignment="1" applyProtection="1">
      <alignment horizontal="right" vertical="center" wrapText="1"/>
      <protection locked="0"/>
    </xf>
    <xf numFmtId="0" fontId="140" fillId="39" borderId="84" xfId="12" applyFont="1" applyFill="1" applyBorder="1" applyAlignment="1" applyProtection="1">
      <alignment horizontal="right" vertical="center" wrapText="1"/>
      <protection locked="0"/>
    </xf>
    <xf numFmtId="0" fontId="140" fillId="39" borderId="21" xfId="12" applyFont="1" applyFill="1" applyBorder="1" applyAlignment="1" applyProtection="1">
      <alignment vertical="top" wrapText="1"/>
      <protection locked="0"/>
    </xf>
    <xf numFmtId="49" fontId="140" fillId="39" borderId="21" xfId="12" applyNumberFormat="1" applyFont="1" applyFill="1" applyBorder="1" applyAlignment="1" applyProtection="1">
      <alignment horizontal="center" vertical="top" wrapText="1"/>
      <protection locked="0"/>
    </xf>
    <xf numFmtId="0" fontId="140" fillId="39" borderId="21" xfId="12" applyFont="1" applyFill="1" applyBorder="1" applyAlignment="1" applyProtection="1">
      <alignment horizontal="center" vertical="top" wrapText="1"/>
      <protection locked="0"/>
    </xf>
    <xf numFmtId="49" fontId="140" fillId="2" borderId="0" xfId="12" applyNumberFormat="1" applyFont="1" applyFill="1" applyBorder="1" applyAlignment="1" applyProtection="1">
      <alignment vertical="top" wrapText="1"/>
      <protection locked="0"/>
    </xf>
    <xf numFmtId="0" fontId="140" fillId="2" borderId="0" xfId="12" applyFont="1" applyFill="1" applyBorder="1" applyAlignment="1" applyProtection="1">
      <alignment vertical="top" wrapText="1"/>
      <protection locked="0"/>
    </xf>
    <xf numFmtId="41" fontId="140" fillId="2" borderId="0" xfId="12" applyNumberFormat="1" applyFont="1" applyFill="1" applyBorder="1" applyAlignment="1" applyProtection="1">
      <alignment vertical="top" wrapText="1"/>
      <protection hidden="1"/>
    </xf>
    <xf numFmtId="41" fontId="140" fillId="2" borderId="0" xfId="12" applyNumberFormat="1" applyFont="1" applyFill="1" applyBorder="1" applyAlignment="1" applyProtection="1">
      <alignment vertical="top" wrapText="1"/>
      <protection locked="0"/>
    </xf>
    <xf numFmtId="174" fontId="140" fillId="39" borderId="0" xfId="12" applyNumberFormat="1" applyFont="1" applyFill="1" applyBorder="1" applyAlignment="1" applyProtection="1">
      <alignment vertical="top" wrapText="1"/>
      <protection locked="0"/>
    </xf>
    <xf numFmtId="0" fontId="140" fillId="2" borderId="0" xfId="12" applyFont="1" applyFill="1" applyAlignment="1" applyProtection="1">
      <alignment vertical="top" wrapText="1"/>
      <protection locked="0"/>
    </xf>
    <xf numFmtId="3" fontId="166" fillId="0" borderId="37" xfId="216" applyNumberFormat="1" applyFont="1" applyBorder="1" applyAlignment="1">
      <alignment horizontal="center" vertical="center"/>
    </xf>
    <xf numFmtId="41" fontId="127" fillId="0" borderId="52" xfId="0" applyNumberFormat="1" applyFont="1" applyBorder="1" applyAlignment="1">
      <alignment horizontal="center" vertical="center"/>
    </xf>
    <xf numFmtId="41" fontId="127" fillId="0" borderId="37" xfId="0" applyNumberFormat="1" applyFont="1" applyBorder="1" applyAlignment="1">
      <alignment horizontal="center" vertical="center"/>
    </xf>
    <xf numFmtId="3" fontId="166" fillId="0" borderId="0" xfId="216" applyNumberFormat="1" applyFont="1"/>
    <xf numFmtId="3" fontId="179" fillId="0" borderId="0" xfId="216" applyNumberFormat="1" applyFont="1" applyFill="1" applyAlignment="1">
      <alignment horizontal="center" vertical="center"/>
    </xf>
    <xf numFmtId="41" fontId="45" fillId="0" borderId="87" xfId="0" applyNumberFormat="1" applyFont="1" applyBorder="1"/>
    <xf numFmtId="41" fontId="127" fillId="0" borderId="66" xfId="0" applyNumberFormat="1" applyFont="1" applyBorder="1"/>
    <xf numFmtId="41" fontId="45" fillId="0" borderId="88" xfId="0" applyNumberFormat="1" applyFont="1" applyBorder="1"/>
    <xf numFmtId="41" fontId="127" fillId="0" borderId="89" xfId="0" applyNumberFormat="1" applyFont="1" applyBorder="1"/>
    <xf numFmtId="41" fontId="45" fillId="0" borderId="90" xfId="0" applyNumberFormat="1" applyFont="1" applyBorder="1"/>
    <xf numFmtId="41" fontId="127" fillId="0" borderId="67" xfId="0" applyNumberFormat="1" applyFont="1" applyBorder="1"/>
    <xf numFmtId="41" fontId="45" fillId="0" borderId="91" xfId="0" applyNumberFormat="1" applyFont="1" applyBorder="1"/>
    <xf numFmtId="0" fontId="150" fillId="39" borderId="0" xfId="214" applyFont="1" applyFill="1" applyBorder="1" applyAlignment="1">
      <alignment horizontal="left" vertical="center"/>
    </xf>
    <xf numFmtId="2" fontId="134" fillId="39" borderId="38" xfId="132" applyNumberFormat="1" applyFont="1" applyFill="1" applyBorder="1" applyAlignment="1">
      <alignment horizontal="center" vertical="center" wrapText="1"/>
    </xf>
    <xf numFmtId="2" fontId="134" fillId="39" borderId="39" xfId="132" applyNumberFormat="1" applyFont="1" applyFill="1" applyBorder="1" applyAlignment="1">
      <alignment horizontal="center" vertical="center" wrapText="1"/>
    </xf>
    <xf numFmtId="2" fontId="134" fillId="39" borderId="39" xfId="119" applyNumberFormat="1" applyFont="1" applyFill="1" applyBorder="1" applyAlignment="1">
      <alignment horizontal="center" vertical="center" wrapText="1"/>
    </xf>
    <xf numFmtId="2" fontId="134" fillId="39" borderId="40" xfId="119" applyNumberFormat="1" applyFont="1" applyFill="1" applyBorder="1" applyAlignment="1">
      <alignment horizontal="center" vertical="center" wrapText="1"/>
    </xf>
    <xf numFmtId="2" fontId="134" fillId="39" borderId="41" xfId="119" applyNumberFormat="1" applyFont="1" applyFill="1" applyBorder="1" applyAlignment="1">
      <alignment horizontal="center" vertical="center" wrapText="1"/>
    </xf>
    <xf numFmtId="0" fontId="150" fillId="39" borderId="0" xfId="214" applyFont="1" applyFill="1" applyBorder="1" applyAlignment="1">
      <alignment horizontal="center" vertical="top"/>
    </xf>
    <xf numFmtId="0" fontId="150" fillId="0" borderId="0" xfId="0" applyFont="1" applyAlignment="1">
      <alignment horizontal="center"/>
    </xf>
    <xf numFmtId="49" fontId="150" fillId="39" borderId="0" xfId="214" applyNumberFormat="1" applyFont="1" applyFill="1" applyBorder="1" applyAlignment="1">
      <alignment horizontal="center" vertical="center"/>
    </xf>
    <xf numFmtId="0" fontId="45" fillId="0" borderId="0" xfId="0" applyFont="1" applyAlignment="1">
      <alignment wrapText="1"/>
    </xf>
    <xf numFmtId="0" fontId="170" fillId="0" borderId="0" xfId="0" applyFont="1" applyAlignment="1">
      <alignment horizontal="center"/>
    </xf>
    <xf numFmtId="3" fontId="101" fillId="0" borderId="0" xfId="0" applyNumberFormat="1" applyFont="1"/>
    <xf numFmtId="166" fontId="150" fillId="0" borderId="0" xfId="119" applyNumberFormat="1" applyFont="1"/>
    <xf numFmtId="0" fontId="169" fillId="0" borderId="0" xfId="0" applyFont="1"/>
    <xf numFmtId="3" fontId="169" fillId="0" borderId="0" xfId="0" applyNumberFormat="1" applyFont="1"/>
    <xf numFmtId="0" fontId="101" fillId="0" borderId="0" xfId="0" applyNumberFormat="1" applyFont="1" applyAlignment="1">
      <alignment horizontal="left"/>
    </xf>
    <xf numFmtId="164" fontId="150" fillId="0" borderId="0" xfId="0" applyNumberFormat="1" applyFont="1" applyAlignment="1">
      <alignment horizontal="left"/>
    </xf>
    <xf numFmtId="164" fontId="101" fillId="0" borderId="0" xfId="0" applyNumberFormat="1" applyFont="1" applyAlignment="1">
      <alignment horizontal="centerContinuous"/>
    </xf>
    <xf numFmtId="164" fontId="150" fillId="0" borderId="0" xfId="0" applyNumberFormat="1" applyFont="1" applyAlignment="1">
      <alignment horizontal="centerContinuous"/>
    </xf>
    <xf numFmtId="0" fontId="180" fillId="0" borderId="22" xfId="0" applyNumberFormat="1" applyFont="1" applyBorder="1" applyAlignment="1"/>
    <xf numFmtId="166" fontId="167" fillId="0" borderId="22" xfId="119" applyNumberFormat="1" applyFont="1" applyBorder="1" applyAlignment="1">
      <alignment horizontal="right"/>
    </xf>
    <xf numFmtId="10" fontId="167" fillId="0" borderId="22" xfId="228" applyNumberFormat="1" applyFont="1" applyBorder="1" applyAlignment="1">
      <alignment horizontal="right"/>
    </xf>
    <xf numFmtId="0" fontId="167" fillId="0" borderId="0" xfId="0" applyFont="1" applyAlignment="1"/>
    <xf numFmtId="0" fontId="127" fillId="0" borderId="22" xfId="0" applyFont="1" applyBorder="1" applyAlignment="1">
      <alignment horizontal="right"/>
    </xf>
    <xf numFmtId="0" fontId="134" fillId="0" borderId="22" xfId="0" applyNumberFormat="1" applyFont="1" applyBorder="1" applyAlignment="1">
      <alignment wrapText="1"/>
    </xf>
    <xf numFmtId="0" fontId="134" fillId="0" borderId="23" xfId="0" applyNumberFormat="1" applyFont="1" applyBorder="1" applyAlignment="1">
      <alignment wrapText="1"/>
    </xf>
    <xf numFmtId="0" fontId="150" fillId="0" borderId="6" xfId="0" applyNumberFormat="1" applyFont="1" applyBorder="1" applyAlignment="1">
      <alignment horizontal="center" vertical="center" wrapText="1"/>
    </xf>
    <xf numFmtId="49" fontId="181" fillId="0" borderId="25" xfId="0" applyNumberFormat="1" applyFont="1" applyBorder="1"/>
    <xf numFmtId="49" fontId="169" fillId="0" borderId="25" xfId="0" applyNumberFormat="1" applyFont="1" applyBorder="1" applyAlignment="1">
      <alignment horizontal="center"/>
    </xf>
    <xf numFmtId="166" fontId="45" fillId="0" borderId="0" xfId="0" applyNumberFormat="1" applyFont="1" applyAlignment="1"/>
    <xf numFmtId="166" fontId="127" fillId="0" borderId="0" xfId="0" applyNumberFormat="1" applyFont="1" applyAlignment="1"/>
    <xf numFmtId="166" fontId="167" fillId="0" borderId="0" xfId="0" applyNumberFormat="1" applyFont="1" applyAlignment="1"/>
    <xf numFmtId="166" fontId="127" fillId="0" borderId="0" xfId="119" applyNumberFormat="1" applyFont="1" applyAlignment="1"/>
    <xf numFmtId="166" fontId="182" fillId="0" borderId="0" xfId="0" applyNumberFormat="1" applyFont="1" applyAlignment="1"/>
    <xf numFmtId="166" fontId="45" fillId="46" borderId="0" xfId="0" applyNumberFormat="1" applyFont="1" applyFill="1" applyAlignment="1"/>
    <xf numFmtId="166" fontId="127" fillId="0" borderId="0" xfId="0" applyNumberFormat="1" applyFont="1"/>
    <xf numFmtId="0" fontId="135" fillId="0" borderId="0" xfId="0" applyNumberFormat="1" applyFont="1" applyBorder="1" applyAlignment="1">
      <alignment horizontal="center"/>
    </xf>
    <xf numFmtId="0" fontId="136" fillId="0" borderId="0" xfId="0" applyFont="1" applyBorder="1" applyAlignment="1">
      <alignment horizontal="center"/>
    </xf>
    <xf numFmtId="49" fontId="154" fillId="39" borderId="0" xfId="214" applyNumberFormat="1" applyFont="1" applyFill="1" applyAlignment="1">
      <alignment horizontal="left" vertical="center" wrapText="1"/>
    </xf>
    <xf numFmtId="166" fontId="151" fillId="39" borderId="0" xfId="214" applyNumberFormat="1" applyFont="1" applyFill="1" applyAlignment="1">
      <alignment horizontal="justify" vertical="justify" wrapText="1"/>
    </xf>
    <xf numFmtId="49" fontId="151" fillId="39" borderId="0" xfId="214" applyNumberFormat="1" applyFont="1" applyFill="1" applyAlignment="1">
      <alignment horizontal="justify" vertical="justify" wrapText="1"/>
    </xf>
    <xf numFmtId="41" fontId="150" fillId="0" borderId="55" xfId="0" applyNumberFormat="1" applyFont="1" applyBorder="1" applyAlignment="1">
      <alignment horizontal="center" vertical="center" wrapText="1"/>
    </xf>
    <xf numFmtId="41" fontId="150" fillId="0" borderId="60" xfId="0" applyNumberFormat="1" applyFont="1" applyBorder="1" applyAlignment="1">
      <alignment horizontal="center" vertical="center" wrapText="1"/>
    </xf>
    <xf numFmtId="3" fontId="150" fillId="0" borderId="56" xfId="0" applyNumberFormat="1" applyFont="1" applyBorder="1" applyAlignment="1">
      <alignment horizontal="center" vertical="center" wrapText="1"/>
    </xf>
    <xf numFmtId="0" fontId="150" fillId="0" borderId="26" xfId="0" applyFont="1" applyBorder="1" applyAlignment="1">
      <alignment horizontal="center" vertical="center" wrapText="1"/>
    </xf>
    <xf numFmtId="0" fontId="154" fillId="39" borderId="0" xfId="214" applyNumberFormat="1" applyFont="1" applyFill="1" applyAlignment="1">
      <alignment horizontal="justify" vertical="top"/>
    </xf>
    <xf numFmtId="0" fontId="185" fillId="39" borderId="0" xfId="214" applyFont="1" applyFill="1" applyAlignment="1">
      <alignment horizontal="center" vertical="top"/>
    </xf>
    <xf numFmtId="166" fontId="185" fillId="39" borderId="0" xfId="119" applyNumberFormat="1" applyFont="1" applyFill="1" applyBorder="1" applyAlignment="1">
      <alignment horizontal="justify" vertical="top"/>
    </xf>
    <xf numFmtId="0" fontId="185" fillId="39" borderId="0" xfId="214" applyFont="1" applyFill="1" applyAlignment="1">
      <alignment horizontal="justify" vertical="top"/>
    </xf>
    <xf numFmtId="0" fontId="154" fillId="39" borderId="0" xfId="214" applyFont="1" applyFill="1" applyAlignment="1">
      <alignment vertical="center"/>
    </xf>
    <xf numFmtId="0" fontId="153" fillId="39" borderId="0" xfId="214" applyFont="1" applyFill="1" applyAlignment="1">
      <alignment horizontal="center" vertical="top" shrinkToFit="1"/>
    </xf>
    <xf numFmtId="0" fontId="113" fillId="39" borderId="0" xfId="214" applyNumberFormat="1" applyFont="1" applyFill="1" applyBorder="1" applyAlignment="1">
      <alignment horizontal="justify" vertical="top" wrapText="1"/>
    </xf>
    <xf numFmtId="166" fontId="113" fillId="39" borderId="0" xfId="119" applyNumberFormat="1" applyFont="1" applyFill="1" applyBorder="1" applyAlignment="1">
      <alignment horizontal="right" vertical="top" wrapText="1"/>
    </xf>
    <xf numFmtId="0" fontId="186" fillId="39" borderId="0" xfId="214" applyNumberFormat="1" applyFont="1" applyFill="1" applyBorder="1" applyAlignment="1">
      <alignment horizontal="justify" vertical="top" wrapText="1"/>
    </xf>
    <xf numFmtId="0" fontId="186" fillId="39" borderId="0" xfId="214" applyFont="1" applyFill="1" applyBorder="1" applyAlignment="1">
      <alignment horizontal="center" vertical="top"/>
    </xf>
    <xf numFmtId="49" fontId="113" fillId="39" borderId="0" xfId="214" applyNumberFormat="1" applyFont="1" applyFill="1" applyBorder="1" applyAlignment="1">
      <alignment horizontal="center" vertical="top"/>
    </xf>
    <xf numFmtId="0" fontId="152" fillId="39" borderId="0" xfId="215" applyNumberFormat="1" applyFont="1" applyFill="1" applyAlignment="1">
      <alignment horizontal="left" vertical="center" wrapText="1"/>
    </xf>
    <xf numFmtId="0" fontId="152" fillId="39" borderId="0" xfId="215" applyFont="1" applyFill="1" applyAlignment="1">
      <alignment horizontal="center" vertical="center" wrapText="1"/>
    </xf>
    <xf numFmtId="0" fontId="152" fillId="39" borderId="0" xfId="215" applyNumberFormat="1" applyFont="1" applyFill="1" applyAlignment="1">
      <alignment horizontal="left" vertical="center"/>
    </xf>
    <xf numFmtId="0" fontId="154" fillId="39" borderId="36" xfId="215" applyNumberFormat="1" applyFont="1" applyFill="1" applyBorder="1" applyAlignment="1">
      <alignment horizontal="center" vertical="center" wrapText="1"/>
    </xf>
    <xf numFmtId="43" fontId="170" fillId="39" borderId="0" xfId="119" applyFont="1" applyFill="1" applyBorder="1" applyAlignment="1"/>
    <xf numFmtId="220" fontId="180" fillId="39" borderId="0" xfId="119" applyNumberFormat="1" applyFont="1" applyFill="1" applyBorder="1" applyAlignment="1"/>
    <xf numFmtId="219" fontId="180" fillId="39" borderId="0" xfId="132" applyNumberFormat="1" applyFont="1" applyFill="1" applyBorder="1" applyAlignment="1"/>
    <xf numFmtId="166" fontId="134" fillId="39" borderId="3" xfId="119" applyNumberFormat="1" applyFont="1" applyFill="1" applyBorder="1" applyAlignment="1">
      <alignment horizontal="right" wrapText="1"/>
    </xf>
    <xf numFmtId="166" fontId="134" fillId="39" borderId="0" xfId="119" applyNumberFormat="1" applyFont="1" applyFill="1" applyBorder="1" applyAlignment="1">
      <alignment horizontal="center" wrapText="1"/>
    </xf>
    <xf numFmtId="0" fontId="170" fillId="39" borderId="3" xfId="119" applyNumberFormat="1" applyFont="1" applyFill="1" applyBorder="1" applyAlignment="1">
      <alignment horizontal="left" vertical="center"/>
    </xf>
    <xf numFmtId="0" fontId="170" fillId="39" borderId="3" xfId="214" applyFont="1" applyFill="1" applyBorder="1" applyAlignment="1">
      <alignment horizontal="center" vertical="center"/>
    </xf>
    <xf numFmtId="166" fontId="180" fillId="39" borderId="3" xfId="119" applyNumberFormat="1" applyFont="1" applyFill="1" applyBorder="1" applyAlignment="1">
      <alignment horizontal="right" wrapText="1"/>
    </xf>
    <xf numFmtId="166" fontId="180" fillId="39" borderId="0" xfId="119" applyNumberFormat="1" applyFont="1" applyFill="1" applyBorder="1" applyAlignment="1">
      <alignment horizontal="center" wrapText="1"/>
    </xf>
    <xf numFmtId="0" fontId="170" fillId="39" borderId="0" xfId="214" applyNumberFormat="1" applyFont="1" applyFill="1" applyBorder="1" applyAlignment="1">
      <alignment horizontal="left" vertical="center"/>
    </xf>
    <xf numFmtId="0" fontId="170" fillId="39" borderId="0" xfId="214" applyFont="1" applyFill="1" applyBorder="1" applyAlignment="1">
      <alignment horizontal="center" vertical="top"/>
    </xf>
    <xf numFmtId="0" fontId="170" fillId="39" borderId="0" xfId="214" applyNumberFormat="1" applyFont="1" applyFill="1" applyBorder="1" applyAlignment="1">
      <alignment vertical="top" wrapText="1"/>
    </xf>
    <xf numFmtId="0" fontId="169" fillId="39" borderId="0" xfId="214" applyNumberFormat="1" applyFont="1" applyFill="1" applyBorder="1" applyAlignment="1">
      <alignment horizontal="left" vertical="center"/>
    </xf>
    <xf numFmtId="166" fontId="150" fillId="39" borderId="0" xfId="214" applyNumberFormat="1" applyFont="1" applyFill="1" applyBorder="1" applyAlignment="1">
      <alignment horizontal="left" vertical="center"/>
    </xf>
    <xf numFmtId="166" fontId="170" fillId="39" borderId="0" xfId="214" applyNumberFormat="1" applyFont="1" applyFill="1" applyBorder="1" applyAlignment="1">
      <alignment horizontal="left" vertical="center"/>
    </xf>
    <xf numFmtId="166" fontId="169" fillId="39" borderId="0" xfId="214" applyNumberFormat="1" applyFont="1" applyFill="1" applyBorder="1" applyAlignment="1">
      <alignment horizontal="left" vertical="center"/>
    </xf>
    <xf numFmtId="166" fontId="150" fillId="39" borderId="0" xfId="214" applyNumberFormat="1" applyFont="1" applyFill="1" applyBorder="1" applyAlignment="1">
      <alignment horizontal="center" vertical="center"/>
    </xf>
    <xf numFmtId="166" fontId="170" fillId="39" borderId="0" xfId="214" applyNumberFormat="1" applyFont="1" applyFill="1" applyBorder="1" applyAlignment="1">
      <alignment horizontal="center" vertical="center"/>
    </xf>
    <xf numFmtId="225" fontId="101" fillId="39" borderId="0" xfId="228" applyNumberFormat="1" applyFont="1" applyFill="1" applyBorder="1" applyAlignment="1">
      <alignment horizontal="right" vertical="center"/>
    </xf>
    <xf numFmtId="225" fontId="150" fillId="39" borderId="0" xfId="228" applyNumberFormat="1" applyFont="1" applyFill="1" applyBorder="1" applyAlignment="1">
      <alignment horizontal="right" vertical="center"/>
    </xf>
    <xf numFmtId="0" fontId="185" fillId="39" borderId="0" xfId="214" applyFont="1" applyFill="1" applyAlignment="1">
      <alignment horizontal="center" vertical="top" shrinkToFit="1"/>
    </xf>
    <xf numFmtId="166" fontId="185" fillId="39" borderId="0" xfId="119" applyNumberFormat="1" applyFont="1" applyFill="1" applyBorder="1" applyAlignment="1">
      <alignment horizontal="center" vertical="center"/>
    </xf>
    <xf numFmtId="0" fontId="185" fillId="39" borderId="0" xfId="214" applyFont="1" applyFill="1" applyAlignment="1">
      <alignment horizontal="center" vertical="center"/>
    </xf>
    <xf numFmtId="49" fontId="154" fillId="39" borderId="0" xfId="214" applyNumberFormat="1" applyFont="1" applyFill="1" applyAlignment="1">
      <alignment horizontal="left" vertical="top"/>
    </xf>
    <xf numFmtId="166" fontId="152" fillId="39" borderId="0" xfId="119" applyNumberFormat="1" applyFont="1" applyFill="1" applyAlignment="1">
      <alignment horizontal="right" vertical="center" wrapText="1"/>
    </xf>
    <xf numFmtId="49" fontId="152" fillId="39" borderId="0" xfId="214" applyNumberFormat="1" applyFont="1" applyFill="1" applyAlignment="1">
      <alignment horizontal="center" vertical="center" wrapText="1"/>
    </xf>
    <xf numFmtId="166" fontId="154" fillId="39" borderId="0" xfId="119" applyNumberFormat="1" applyFont="1" applyFill="1" applyAlignment="1">
      <alignment horizontal="left" vertical="center"/>
    </xf>
    <xf numFmtId="166" fontId="152" fillId="39" borderId="0" xfId="119" applyNumberFormat="1" applyFont="1" applyFill="1" applyAlignment="1">
      <alignment horizontal="left" vertical="center"/>
    </xf>
    <xf numFmtId="0" fontId="152" fillId="39" borderId="0" xfId="214" applyFont="1" applyFill="1" applyAlignment="1">
      <alignment horizontal="center" vertical="top"/>
    </xf>
    <xf numFmtId="166" fontId="113" fillId="39" borderId="0" xfId="214" applyNumberFormat="1" applyFont="1" applyFill="1" applyAlignment="1">
      <alignment horizontal="center" vertical="center"/>
    </xf>
    <xf numFmtId="166" fontId="154" fillId="39" borderId="0" xfId="214" applyNumberFormat="1" applyFont="1" applyFill="1" applyAlignment="1">
      <alignment horizontal="center" vertical="center"/>
    </xf>
    <xf numFmtId="49" fontId="152" fillId="39" borderId="0" xfId="214" applyNumberFormat="1" applyFont="1" applyFill="1" applyAlignment="1">
      <alignment horizontal="left" vertical="center" wrapText="1"/>
    </xf>
    <xf numFmtId="49" fontId="154" fillId="39" borderId="0" xfId="214" applyNumberFormat="1" applyFont="1" applyFill="1" applyAlignment="1">
      <alignment horizontal="left" vertical="top" wrapText="1"/>
    </xf>
    <xf numFmtId="166" fontId="152" fillId="39" borderId="0" xfId="214" applyNumberFormat="1" applyFont="1" applyFill="1" applyBorder="1" applyAlignment="1">
      <alignment horizontal="left" vertical="center"/>
    </xf>
    <xf numFmtId="166" fontId="152" fillId="39" borderId="0" xfId="119" applyNumberFormat="1" applyFont="1" applyFill="1" applyBorder="1" applyAlignment="1">
      <alignment horizontal="center" vertical="center" wrapText="1"/>
    </xf>
    <xf numFmtId="0" fontId="152" fillId="39" borderId="0" xfId="214" applyFont="1" applyFill="1" applyBorder="1" applyAlignment="1">
      <alignment horizontal="center" vertical="center" wrapText="1"/>
    </xf>
    <xf numFmtId="0" fontId="152" fillId="39" borderId="0" xfId="215" applyFont="1" applyFill="1" applyAlignment="1">
      <alignment horizontal="left" vertical="center"/>
    </xf>
    <xf numFmtId="0" fontId="152" fillId="39" borderId="0" xfId="215" applyFont="1" applyFill="1" applyAlignment="1">
      <alignment vertical="center"/>
    </xf>
    <xf numFmtId="0" fontId="154" fillId="39" borderId="0" xfId="119" applyNumberFormat="1" applyFont="1" applyFill="1" applyBorder="1" applyAlignment="1">
      <alignment horizontal="center" vertical="center"/>
    </xf>
    <xf numFmtId="0" fontId="170" fillId="39" borderId="0" xfId="214" applyFont="1" applyFill="1" applyBorder="1" applyAlignment="1">
      <alignment horizontal="center" vertical="top" wrapText="1"/>
    </xf>
    <xf numFmtId="166" fontId="170" fillId="39" borderId="0" xfId="119" applyNumberFormat="1" applyFont="1" applyFill="1" applyBorder="1" applyAlignment="1">
      <alignment horizontal="center" vertical="top" wrapText="1"/>
    </xf>
    <xf numFmtId="49" fontId="150" fillId="39" borderId="0" xfId="214" applyNumberFormat="1" applyFont="1" applyFill="1" applyBorder="1" applyAlignment="1">
      <alignment horizontal="left" vertical="top" wrapText="1"/>
    </xf>
    <xf numFmtId="49" fontId="113" fillId="39" borderId="0" xfId="214" applyNumberFormat="1" applyFont="1" applyFill="1" applyAlignment="1">
      <alignment horizontal="center" vertical="center" wrapText="1"/>
    </xf>
    <xf numFmtId="166" fontId="113" fillId="39" borderId="0" xfId="119" applyNumberFormat="1" applyFont="1" applyFill="1" applyBorder="1" applyAlignment="1">
      <alignment horizontal="right" vertical="center" wrapText="1"/>
    </xf>
    <xf numFmtId="41" fontId="127" fillId="0" borderId="92" xfId="0" applyNumberFormat="1" applyFont="1" applyBorder="1"/>
    <xf numFmtId="41" fontId="45" fillId="0" borderId="93" xfId="0" applyNumberFormat="1" applyFont="1" applyBorder="1"/>
    <xf numFmtId="41" fontId="45" fillId="0" borderId="94" xfId="0" applyNumberFormat="1" applyFont="1" applyBorder="1"/>
    <xf numFmtId="49" fontId="113" fillId="39" borderId="0" xfId="119" applyNumberFormat="1" applyFont="1" applyFill="1" applyBorder="1" applyAlignment="1">
      <alignment horizontal="center" vertical="center"/>
    </xf>
    <xf numFmtId="43" fontId="101" fillId="39" borderId="0" xfId="119" applyFont="1" applyFill="1" applyBorder="1" applyAlignment="1">
      <alignment horizontal="right" vertical="center"/>
    </xf>
    <xf numFmtId="0" fontId="5" fillId="0" borderId="0" xfId="375" applyFont="1" applyAlignment="1">
      <alignment horizontal="centerContinuous"/>
    </xf>
    <xf numFmtId="0" fontId="5" fillId="0" borderId="0" xfId="375" applyFont="1"/>
    <xf numFmtId="0" fontId="110" fillId="0" borderId="2" xfId="376" applyFont="1" applyBorder="1" applyAlignment="1">
      <alignment horizontal="center"/>
    </xf>
    <xf numFmtId="38" fontId="110" fillId="0" borderId="2" xfId="376" applyNumberFormat="1" applyFont="1" applyBorder="1" applyAlignment="1">
      <alignment horizontal="center"/>
    </xf>
    <xf numFmtId="38" fontId="110" fillId="0" borderId="16" xfId="376" applyNumberFormat="1" applyFont="1" applyBorder="1" applyAlignment="1">
      <alignment horizontal="center"/>
    </xf>
    <xf numFmtId="38" fontId="110" fillId="0" borderId="2" xfId="376" applyNumberFormat="1" applyFont="1" applyBorder="1" applyAlignment="1">
      <alignment horizontal="center" vertical="justify"/>
    </xf>
    <xf numFmtId="0" fontId="154" fillId="39" borderId="0" xfId="214" applyNumberFormat="1" applyFont="1" applyFill="1" applyAlignment="1">
      <alignment horizontal="left" vertical="top"/>
    </xf>
    <xf numFmtId="49" fontId="154" fillId="39" borderId="0" xfId="214" applyNumberFormat="1" applyFont="1" applyFill="1" applyAlignment="1">
      <alignment horizontal="left" vertical="center" wrapText="1"/>
    </xf>
    <xf numFmtId="0" fontId="101" fillId="39" borderId="0" xfId="214" applyNumberFormat="1" applyFont="1" applyFill="1" applyBorder="1" applyAlignment="1">
      <alignment horizontal="left" vertical="center" wrapText="1"/>
    </xf>
    <xf numFmtId="49" fontId="101" fillId="39" borderId="0" xfId="214" applyNumberFormat="1" applyFont="1" applyFill="1" applyBorder="1" applyAlignment="1">
      <alignment horizontal="left" vertical="center" wrapText="1"/>
    </xf>
    <xf numFmtId="0" fontId="139" fillId="0" borderId="0" xfId="375" applyFont="1" applyAlignment="1">
      <alignment horizontal="centerContinuous"/>
    </xf>
    <xf numFmtId="0" fontId="45" fillId="0" borderId="0" xfId="375" applyFont="1" applyAlignment="1">
      <alignment horizontal="centerContinuous"/>
    </xf>
    <xf numFmtId="0" fontId="45" fillId="0" borderId="0" xfId="375" applyFont="1"/>
    <xf numFmtId="0" fontId="101" fillId="0" borderId="0" xfId="375" applyFont="1" applyAlignment="1">
      <alignment horizontal="centerContinuous"/>
    </xf>
    <xf numFmtId="0" fontId="127" fillId="0" borderId="16" xfId="375" applyFont="1" applyBorder="1" applyAlignment="1">
      <alignment horizontal="centerContinuous"/>
    </xf>
    <xf numFmtId="0" fontId="127" fillId="0" borderId="9" xfId="375" applyFont="1" applyBorder="1" applyAlignment="1">
      <alignment horizontal="centerContinuous"/>
    </xf>
    <xf numFmtId="0" fontId="127" fillId="0" borderId="28" xfId="375" applyFont="1" applyBorder="1" applyAlignment="1">
      <alignment horizontal="centerContinuous"/>
    </xf>
    <xf numFmtId="0" fontId="127" fillId="0" borderId="2" xfId="375" applyFont="1" applyBorder="1" applyAlignment="1">
      <alignment horizontal="center"/>
    </xf>
    <xf numFmtId="0" fontId="45" fillId="46" borderId="13" xfId="375" applyFont="1" applyFill="1" applyBorder="1"/>
    <xf numFmtId="0" fontId="127" fillId="46" borderId="13" xfId="375" applyFont="1" applyFill="1" applyBorder="1" applyAlignment="1">
      <alignment horizontal="center"/>
    </xf>
    <xf numFmtId="3" fontId="127" fillId="46" borderId="13" xfId="375" applyNumberFormat="1" applyFont="1" applyFill="1" applyBorder="1"/>
    <xf numFmtId="3" fontId="45" fillId="0" borderId="0" xfId="375" applyNumberFormat="1" applyFont="1"/>
    <xf numFmtId="0" fontId="127" fillId="47" borderId="18" xfId="375" applyFont="1" applyFill="1" applyBorder="1" applyAlignment="1">
      <alignment horizontal="center"/>
    </xf>
    <xf numFmtId="0" fontId="127" fillId="47" borderId="18" xfId="375" applyFont="1" applyFill="1" applyBorder="1"/>
    <xf numFmtId="3" fontId="127" fillId="47" borderId="18" xfId="375" applyNumberFormat="1" applyFont="1" applyFill="1" applyBorder="1"/>
    <xf numFmtId="3" fontId="127" fillId="0" borderId="0" xfId="375" applyNumberFormat="1" applyFont="1"/>
    <xf numFmtId="0" fontId="127" fillId="0" borderId="0" xfId="375" applyFont="1"/>
    <xf numFmtId="0" fontId="184" fillId="0" borderId="22" xfId="375" applyFont="1" applyBorder="1"/>
    <xf numFmtId="3" fontId="184" fillId="0" borderId="22" xfId="375" applyNumberFormat="1" applyFont="1" applyBorder="1"/>
    <xf numFmtId="3" fontId="184" fillId="0" borderId="0" xfId="375" applyNumberFormat="1" applyFont="1"/>
    <xf numFmtId="0" fontId="184" fillId="0" borderId="0" xfId="375" applyFont="1"/>
    <xf numFmtId="3" fontId="184" fillId="0" borderId="22" xfId="375" applyNumberFormat="1" applyFont="1" applyFill="1" applyBorder="1"/>
    <xf numFmtId="0" fontId="45" fillId="0" borderId="22" xfId="375" applyFont="1" applyBorder="1"/>
    <xf numFmtId="3" fontId="45" fillId="0" borderId="22" xfId="375" applyNumberFormat="1" applyFont="1" applyBorder="1"/>
    <xf numFmtId="0" fontId="127" fillId="47" borderId="22" xfId="375" applyFont="1" applyFill="1" applyBorder="1" applyAlignment="1">
      <alignment horizontal="center"/>
    </xf>
    <xf numFmtId="0" fontId="127" fillId="47" borderId="22" xfId="375" applyFont="1" applyFill="1" applyBorder="1"/>
    <xf numFmtId="3" fontId="127" fillId="47" borderId="22" xfId="375" applyNumberFormat="1" applyFont="1" applyFill="1" applyBorder="1"/>
    <xf numFmtId="0" fontId="45" fillId="0" borderId="23" xfId="375" applyFont="1" applyBorder="1"/>
    <xf numFmtId="3" fontId="45" fillId="0" borderId="23" xfId="375" applyNumberFormat="1" applyFont="1" applyBorder="1"/>
    <xf numFmtId="0" fontId="45" fillId="0" borderId="0" xfId="375" applyFont="1" applyAlignment="1">
      <alignment horizontal="center"/>
    </xf>
    <xf numFmtId="0" fontId="127" fillId="0" borderId="0" xfId="375" applyFont="1" applyAlignment="1">
      <alignment horizontal="center"/>
    </xf>
    <xf numFmtId="0" fontId="188" fillId="0" borderId="2" xfId="375" applyFont="1" applyBorder="1" applyAlignment="1">
      <alignment horizontal="center" vertical="center" wrapText="1"/>
    </xf>
    <xf numFmtId="0" fontId="45" fillId="0" borderId="0" xfId="375" applyFont="1" applyAlignment="1">
      <alignment wrapText="1"/>
    </xf>
    <xf numFmtId="0" fontId="189" fillId="46" borderId="13" xfId="375" applyFont="1" applyFill="1" applyBorder="1"/>
    <xf numFmtId="3" fontId="189" fillId="46" borderId="13" xfId="375" applyNumberFormat="1" applyFont="1" applyFill="1" applyBorder="1"/>
    <xf numFmtId="0" fontId="188" fillId="47" borderId="18" xfId="375" applyFont="1" applyFill="1" applyBorder="1" applyAlignment="1">
      <alignment horizontal="center"/>
    </xf>
    <xf numFmtId="0" fontId="188" fillId="47" borderId="18" xfId="375" applyFont="1" applyFill="1" applyBorder="1"/>
    <xf numFmtId="3" fontId="188" fillId="47" borderId="18" xfId="375" applyNumberFormat="1" applyFont="1" applyFill="1" applyBorder="1"/>
    <xf numFmtId="0" fontId="190" fillId="0" borderId="22" xfId="375" applyFont="1" applyBorder="1"/>
    <xf numFmtId="3" fontId="190" fillId="0" borderId="22" xfId="375" applyNumberFormat="1" applyFont="1" applyBorder="1"/>
    <xf numFmtId="0" fontId="188" fillId="47" borderId="22" xfId="375" applyFont="1" applyFill="1" applyBorder="1" applyAlignment="1">
      <alignment horizontal="center"/>
    </xf>
    <xf numFmtId="0" fontId="188" fillId="47" borderId="22" xfId="375" applyFont="1" applyFill="1" applyBorder="1"/>
    <xf numFmtId="3" fontId="188" fillId="47" borderId="22" xfId="375" applyNumberFormat="1" applyFont="1" applyFill="1" applyBorder="1"/>
    <xf numFmtId="3" fontId="45" fillId="0" borderId="0" xfId="375" applyNumberFormat="1" applyFont="1" applyAlignment="1">
      <alignment horizontal="center"/>
    </xf>
    <xf numFmtId="0" fontId="127" fillId="0" borderId="0" xfId="375" applyFont="1" applyAlignment="1">
      <alignment horizontal="centerContinuous"/>
    </xf>
    <xf numFmtId="3" fontId="127" fillId="0" borderId="0" xfId="375" applyNumberFormat="1" applyFont="1" applyAlignment="1">
      <alignment horizontal="center"/>
    </xf>
    <xf numFmtId="0" fontId="127" fillId="0" borderId="0" xfId="375" applyFont="1" applyAlignment="1">
      <alignment horizontal="right"/>
    </xf>
    <xf numFmtId="226" fontId="127" fillId="0" borderId="0" xfId="375" applyNumberFormat="1" applyFont="1"/>
    <xf numFmtId="0" fontId="139" fillId="0" borderId="0" xfId="375" applyFont="1" applyAlignment="1">
      <alignment horizontal="center"/>
    </xf>
    <xf numFmtId="0" fontId="45" fillId="0" borderId="0" xfId="375" applyFont="1" applyAlignment="1"/>
    <xf numFmtId="0" fontId="45" fillId="0" borderId="0" xfId="375" applyFont="1" applyAlignment="1">
      <alignment horizontal="right"/>
    </xf>
    <xf numFmtId="0" fontId="188" fillId="0" borderId="2" xfId="376" applyFont="1" applyBorder="1" applyAlignment="1">
      <alignment horizontal="centerContinuous"/>
    </xf>
    <xf numFmtId="38" fontId="188" fillId="0" borderId="2" xfId="376" applyNumberFormat="1" applyFont="1" applyBorder="1" applyAlignment="1">
      <alignment horizontal="centerContinuous"/>
    </xf>
    <xf numFmtId="38" fontId="188" fillId="0" borderId="16" xfId="376" applyNumberFormat="1" applyFont="1" applyBorder="1" applyAlignment="1">
      <alignment horizontal="centerContinuous"/>
    </xf>
    <xf numFmtId="0" fontId="188" fillId="0" borderId="6" xfId="376" applyFont="1" applyBorder="1" applyAlignment="1">
      <alignment horizontal="center" vertical="justify"/>
    </xf>
    <xf numFmtId="0" fontId="188" fillId="46" borderId="13" xfId="376" applyFont="1" applyFill="1" applyBorder="1"/>
    <xf numFmtId="0" fontId="188" fillId="46" borderId="13" xfId="376" applyFont="1" applyFill="1" applyBorder="1" applyAlignment="1">
      <alignment horizontal="center"/>
    </xf>
    <xf numFmtId="3" fontId="188" fillId="46" borderId="13" xfId="376" applyNumberFormat="1" applyFont="1" applyFill="1" applyBorder="1" applyAlignment="1">
      <alignment horizontal="right"/>
    </xf>
    <xf numFmtId="0" fontId="188" fillId="48" borderId="21" xfId="376" applyFont="1" applyFill="1" applyBorder="1" applyAlignment="1">
      <alignment horizontal="center"/>
    </xf>
    <xf numFmtId="0" fontId="188" fillId="48" borderId="21" xfId="376" applyFont="1" applyFill="1" applyBorder="1" applyAlignment="1"/>
    <xf numFmtId="3" fontId="188" fillId="48" borderId="21" xfId="376" applyNumberFormat="1" applyFont="1" applyFill="1" applyBorder="1" applyAlignment="1"/>
    <xf numFmtId="3" fontId="190" fillId="0" borderId="22" xfId="375" applyNumberFormat="1" applyFont="1" applyBorder="1" applyAlignment="1">
      <alignment vertical="center" wrapText="1"/>
    </xf>
    <xf numFmtId="3" fontId="188" fillId="48" borderId="22" xfId="375" applyNumberFormat="1" applyFont="1" applyFill="1" applyBorder="1" applyAlignment="1">
      <alignment horizontal="center"/>
    </xf>
    <xf numFmtId="3" fontId="188" fillId="48" borderId="22" xfId="375" applyNumberFormat="1" applyFont="1" applyFill="1" applyBorder="1"/>
    <xf numFmtId="49" fontId="154" fillId="39" borderId="0" xfId="214" applyNumberFormat="1" applyFont="1" applyFill="1" applyAlignment="1">
      <alignment horizontal="center" vertical="top" wrapText="1"/>
    </xf>
    <xf numFmtId="166" fontId="154" fillId="39" borderId="0" xfId="214" applyNumberFormat="1" applyFont="1" applyFill="1" applyAlignment="1">
      <alignment horizontal="left" vertical="top"/>
    </xf>
    <xf numFmtId="166" fontId="154" fillId="39" borderId="3" xfId="119" applyNumberFormat="1" applyFont="1" applyFill="1" applyBorder="1" applyAlignment="1">
      <alignment horizontal="right" vertical="top" wrapText="1"/>
    </xf>
    <xf numFmtId="166" fontId="154" fillId="39" borderId="0" xfId="119" applyNumberFormat="1" applyFont="1" applyFill="1" applyAlignment="1">
      <alignment horizontal="right" vertical="top" wrapText="1"/>
    </xf>
    <xf numFmtId="49" fontId="152" fillId="39" borderId="0" xfId="214" applyNumberFormat="1" applyFont="1" applyFill="1" applyAlignment="1">
      <alignment horizontal="center" vertical="top" wrapText="1"/>
    </xf>
    <xf numFmtId="166" fontId="152" fillId="39" borderId="0" xfId="214" applyNumberFormat="1" applyFont="1" applyFill="1" applyAlignment="1">
      <alignment horizontal="left" vertical="top"/>
    </xf>
    <xf numFmtId="166" fontId="152" fillId="39" borderId="0" xfId="119" applyNumberFormat="1" applyFont="1" applyFill="1" applyBorder="1" applyAlignment="1">
      <alignment horizontal="right" vertical="top" wrapText="1"/>
    </xf>
    <xf numFmtId="166" fontId="152" fillId="39" borderId="0" xfId="119" applyNumberFormat="1" applyFont="1" applyFill="1" applyAlignment="1">
      <alignment horizontal="right" vertical="top" wrapText="1"/>
    </xf>
    <xf numFmtId="0" fontId="154" fillId="39" borderId="0" xfId="215" applyFont="1" applyFill="1" applyAlignment="1">
      <alignment horizontal="center" vertical="top"/>
    </xf>
    <xf numFmtId="0" fontId="154" fillId="39" borderId="0" xfId="215" applyNumberFormat="1" applyFont="1" applyFill="1" applyAlignment="1">
      <alignment horizontal="left" vertical="top"/>
    </xf>
    <xf numFmtId="0" fontId="154" fillId="39" borderId="0" xfId="215" applyFont="1" applyFill="1" applyAlignment="1">
      <alignment horizontal="center" vertical="top" wrapText="1"/>
    </xf>
    <xf numFmtId="166" fontId="154" fillId="39" borderId="0" xfId="119" applyNumberFormat="1" applyFont="1" applyFill="1" applyBorder="1" applyAlignment="1">
      <alignment horizontal="center" vertical="top"/>
    </xf>
    <xf numFmtId="0" fontId="152" fillId="39" borderId="0" xfId="214" applyFont="1" applyFill="1" applyAlignment="1">
      <alignment horizontal="center" vertical="center" shrinkToFit="1"/>
    </xf>
    <xf numFmtId="0" fontId="152" fillId="39" borderId="0" xfId="214" applyNumberFormat="1" applyFont="1" applyFill="1" applyAlignment="1">
      <alignment horizontal="justify" vertical="center" wrapText="1"/>
    </xf>
    <xf numFmtId="0" fontId="152" fillId="39" borderId="0" xfId="214" applyFont="1" applyFill="1" applyAlignment="1">
      <alignment vertical="center"/>
    </xf>
    <xf numFmtId="166" fontId="152" fillId="39" borderId="0" xfId="119" applyNumberFormat="1" applyFont="1" applyFill="1" applyAlignment="1">
      <alignment vertical="center"/>
    </xf>
    <xf numFmtId="0" fontId="113" fillId="39" borderId="0" xfId="215" applyNumberFormat="1" applyFont="1" applyFill="1" applyBorder="1" applyAlignment="1">
      <alignment horizontal="center" vertical="center"/>
    </xf>
    <xf numFmtId="166" fontId="154" fillId="39" borderId="0" xfId="119" applyNumberFormat="1" applyFont="1" applyFill="1" applyBorder="1" applyAlignment="1">
      <alignment horizontal="right" vertical="top" wrapText="1"/>
    </xf>
    <xf numFmtId="0" fontId="152" fillId="39" borderId="0" xfId="214" applyFont="1" applyFill="1" applyBorder="1" applyAlignment="1">
      <alignment horizontal="center" vertical="top"/>
    </xf>
    <xf numFmtId="0" fontId="113" fillId="39" borderId="0" xfId="214" applyFont="1" applyFill="1" applyAlignment="1">
      <alignment vertical="center"/>
    </xf>
    <xf numFmtId="166" fontId="154" fillId="39" borderId="3" xfId="119" applyNumberFormat="1" applyFont="1" applyFill="1" applyBorder="1" applyAlignment="1">
      <alignment horizontal="center" vertical="center"/>
    </xf>
    <xf numFmtId="166" fontId="154" fillId="39" borderId="3" xfId="214" applyNumberFormat="1" applyFont="1" applyFill="1" applyBorder="1" applyAlignment="1">
      <alignment horizontal="center" vertical="center"/>
    </xf>
    <xf numFmtId="0" fontId="154" fillId="39" borderId="36" xfId="215" applyNumberFormat="1" applyFont="1" applyFill="1" applyBorder="1" applyAlignment="1">
      <alignment horizontal="center" vertical="center"/>
    </xf>
    <xf numFmtId="0" fontId="152" fillId="39" borderId="0" xfId="215" applyFont="1" applyFill="1" applyBorder="1" applyAlignment="1">
      <alignment horizontal="center" vertical="center"/>
    </xf>
    <xf numFmtId="0" fontId="187" fillId="39" borderId="0" xfId="214" applyFont="1" applyFill="1" applyBorder="1" applyAlignment="1">
      <alignment horizontal="center" vertical="top" wrapText="1"/>
    </xf>
    <xf numFmtId="49" fontId="150" fillId="39" borderId="3" xfId="214" applyNumberFormat="1" applyFont="1" applyFill="1" applyBorder="1" applyAlignment="1">
      <alignment horizontal="center" vertical="center" wrapText="1"/>
    </xf>
    <xf numFmtId="0" fontId="150" fillId="39" borderId="0" xfId="214" quotePrefix="1" applyFont="1" applyFill="1" applyBorder="1" applyAlignment="1">
      <alignment horizontal="left" vertical="center"/>
    </xf>
    <xf numFmtId="0" fontId="187" fillId="39" borderId="0" xfId="214" applyNumberFormat="1" applyFont="1" applyFill="1" applyBorder="1" applyAlignment="1">
      <alignment vertical="top" wrapText="1"/>
    </xf>
    <xf numFmtId="0" fontId="187" fillId="39" borderId="0" xfId="214" applyFont="1" applyFill="1" applyBorder="1" applyAlignment="1">
      <alignment vertical="top" wrapText="1"/>
    </xf>
    <xf numFmtId="0" fontId="150" fillId="39" borderId="0" xfId="214" applyFont="1" applyFill="1" applyBorder="1" applyAlignment="1">
      <alignment vertical="center"/>
    </xf>
    <xf numFmtId="0" fontId="150" fillId="39" borderId="0" xfId="215" quotePrefix="1" applyFont="1" applyFill="1" applyBorder="1" applyAlignment="1">
      <alignment horizontal="center" vertical="top"/>
    </xf>
    <xf numFmtId="0" fontId="187" fillId="39" borderId="0" xfId="214" applyFont="1" applyFill="1" applyBorder="1" applyAlignment="1">
      <alignment horizontal="center" vertical="top"/>
    </xf>
    <xf numFmtId="0" fontId="187" fillId="39" borderId="0" xfId="214" applyNumberFormat="1" applyFont="1" applyFill="1" applyBorder="1" applyAlignment="1">
      <alignment horizontal="left" vertical="top"/>
    </xf>
    <xf numFmtId="49" fontId="187" fillId="39" borderId="0" xfId="214" applyNumberFormat="1" applyFont="1" applyFill="1" applyBorder="1" applyAlignment="1">
      <alignment horizontal="left" vertical="top"/>
    </xf>
    <xf numFmtId="0" fontId="150" fillId="39" borderId="0" xfId="214" applyNumberFormat="1" applyFont="1" applyFill="1" applyBorder="1" applyAlignment="1">
      <alignment horizontal="left" vertical="top"/>
    </xf>
    <xf numFmtId="0" fontId="150" fillId="39" borderId="0" xfId="214" applyFont="1" applyFill="1" applyBorder="1" applyAlignment="1">
      <alignment horizontal="justify" vertical="top" wrapText="1"/>
    </xf>
    <xf numFmtId="0" fontId="151" fillId="39" borderId="0" xfId="214" applyFont="1" applyFill="1" applyAlignment="1">
      <alignment horizontal="center" vertical="top" wrapText="1"/>
    </xf>
    <xf numFmtId="0" fontId="151" fillId="39" borderId="0" xfId="214" applyFont="1" applyFill="1" applyBorder="1" applyAlignment="1">
      <alignment horizontal="center" vertical="top" wrapText="1"/>
    </xf>
    <xf numFmtId="166" fontId="172" fillId="39" borderId="0" xfId="119" applyNumberFormat="1" applyFont="1" applyFill="1" applyBorder="1" applyAlignment="1">
      <alignment horizontal="center" vertical="top" wrapText="1"/>
    </xf>
    <xf numFmtId="166" fontId="113" fillId="46" borderId="0" xfId="119" applyNumberFormat="1" applyFont="1" applyFill="1" applyBorder="1" applyAlignment="1">
      <alignment horizontal="right" vertical="center"/>
    </xf>
    <xf numFmtId="166" fontId="150" fillId="46" borderId="0" xfId="214" applyNumberFormat="1" applyFont="1" applyFill="1" applyBorder="1" applyAlignment="1">
      <alignment horizontal="left" vertical="center"/>
    </xf>
    <xf numFmtId="43" fontId="101" fillId="0" borderId="0" xfId="0" applyNumberFormat="1" applyFont="1"/>
    <xf numFmtId="3" fontId="9" fillId="0" borderId="22" xfId="0" applyNumberFormat="1" applyFont="1" applyBorder="1"/>
    <xf numFmtId="43" fontId="101" fillId="0" borderId="0" xfId="119" applyFont="1"/>
    <xf numFmtId="166" fontId="169" fillId="0" borderId="0" xfId="119" applyNumberFormat="1" applyFont="1"/>
    <xf numFmtId="166" fontId="170" fillId="0" borderId="0" xfId="119" applyNumberFormat="1" applyFont="1"/>
    <xf numFmtId="166" fontId="101" fillId="0" borderId="0" xfId="119" applyNumberFormat="1" applyFont="1" applyFill="1" applyBorder="1" applyAlignment="1">
      <alignment horizontal="right" vertical="center"/>
    </xf>
    <xf numFmtId="166" fontId="150" fillId="0" borderId="0" xfId="119" applyNumberFormat="1" applyFont="1" applyAlignment="1">
      <alignment horizontal="center"/>
    </xf>
    <xf numFmtId="166" fontId="101" fillId="0" borderId="0" xfId="0" applyNumberFormat="1" applyFont="1"/>
    <xf numFmtId="166" fontId="150" fillId="0" borderId="0" xfId="0" applyNumberFormat="1" applyFont="1"/>
    <xf numFmtId="166" fontId="152" fillId="39" borderId="0" xfId="214" applyNumberFormat="1" applyFont="1" applyFill="1" applyAlignment="1">
      <alignment horizontal="center" vertical="center"/>
    </xf>
    <xf numFmtId="43" fontId="170" fillId="0" borderId="0" xfId="0" applyNumberFormat="1" applyFont="1"/>
    <xf numFmtId="43" fontId="101" fillId="0" borderId="0" xfId="0" applyNumberFormat="1" applyFont="1" applyAlignment="1">
      <alignment horizontal="centerContinuous"/>
    </xf>
    <xf numFmtId="43" fontId="101" fillId="0" borderId="26" xfId="0" applyNumberFormat="1" applyFont="1" applyBorder="1"/>
    <xf numFmtId="164" fontId="170" fillId="0" borderId="0" xfId="0" applyNumberFormat="1" applyFont="1" applyAlignment="1">
      <alignment horizontal="centerContinuous"/>
    </xf>
    <xf numFmtId="0" fontId="45" fillId="0" borderId="0" xfId="0" applyFont="1" applyAlignment="1">
      <alignment wrapText="1"/>
    </xf>
    <xf numFmtId="0" fontId="136" fillId="0" borderId="0" xfId="0" applyFont="1" applyAlignment="1">
      <alignment horizontal="justify" wrapText="1"/>
    </xf>
    <xf numFmtId="166" fontId="151" fillId="39" borderId="0" xfId="214" applyNumberFormat="1" applyFont="1" applyFill="1" applyAlignment="1">
      <alignment horizontal="center" vertical="center"/>
    </xf>
    <xf numFmtId="3" fontId="138" fillId="39" borderId="0" xfId="12" applyNumberFormat="1" applyFont="1" applyFill="1" applyBorder="1" applyAlignment="1" applyProtection="1">
      <alignment horizontal="centerContinuous" vertical="center"/>
      <protection hidden="1"/>
    </xf>
    <xf numFmtId="41" fontId="167" fillId="0" borderId="0" xfId="0" applyNumberFormat="1" applyFont="1" applyAlignment="1"/>
    <xf numFmtId="0" fontId="113" fillId="39" borderId="0" xfId="214" applyFont="1" applyFill="1" applyAlignment="1">
      <alignment horizontal="left" vertical="center"/>
    </xf>
    <xf numFmtId="166" fontId="152" fillId="39" borderId="0" xfId="215" applyNumberFormat="1" applyFont="1" applyFill="1" applyAlignment="1">
      <alignment horizontal="center" vertical="center"/>
    </xf>
    <xf numFmtId="41" fontId="141" fillId="39" borderId="84" xfId="12" applyNumberFormat="1" applyFont="1" applyFill="1" applyBorder="1" applyAlignment="1" applyProtection="1">
      <alignment horizontal="right" vertical="center" wrapText="1"/>
      <protection locked="0"/>
    </xf>
    <xf numFmtId="0" fontId="141" fillId="39" borderId="84" xfId="12" applyFont="1" applyFill="1" applyBorder="1" applyAlignment="1" applyProtection="1">
      <alignment horizontal="right" vertical="center" wrapText="1"/>
      <protection locked="0"/>
    </xf>
    <xf numFmtId="0" fontId="150" fillId="0" borderId="20" xfId="0" applyNumberFormat="1" applyFont="1" applyBorder="1" applyAlignment="1">
      <alignment horizontal="center" vertical="center" wrapText="1"/>
    </xf>
    <xf numFmtId="0" fontId="150" fillId="0" borderId="6" xfId="0" applyFont="1" applyBorder="1" applyAlignment="1">
      <alignment horizontal="center" vertical="center" wrapText="1"/>
    </xf>
    <xf numFmtId="0" fontId="150" fillId="0" borderId="2" xfId="0" applyNumberFormat="1" applyFont="1" applyBorder="1" applyAlignment="1">
      <alignment horizontal="center" vertical="center" wrapText="1"/>
    </xf>
    <xf numFmtId="0" fontId="150" fillId="0" borderId="2" xfId="0" applyFont="1" applyBorder="1" applyAlignment="1">
      <alignment horizontal="center" vertical="center" wrapText="1"/>
    </xf>
    <xf numFmtId="0" fontId="135" fillId="0" borderId="0" xfId="0" applyNumberFormat="1" applyFont="1" applyAlignment="1">
      <alignment horizontal="justify" wrapText="1"/>
    </xf>
    <xf numFmtId="0" fontId="45" fillId="0" borderId="0" xfId="0" applyFont="1" applyAlignment="1">
      <alignment wrapText="1"/>
    </xf>
    <xf numFmtId="0" fontId="183" fillId="0" borderId="0" xfId="0" applyFont="1" applyAlignment="1">
      <alignment horizontal="justify" wrapText="1"/>
    </xf>
    <xf numFmtId="0" fontId="167" fillId="0" borderId="0" xfId="0" applyFont="1" applyAlignment="1">
      <alignment wrapText="1"/>
    </xf>
    <xf numFmtId="0" fontId="136" fillId="0" borderId="0" xfId="0" applyFont="1" applyAlignment="1">
      <alignment horizontal="justify" wrapText="1"/>
    </xf>
    <xf numFmtId="0" fontId="127" fillId="0" borderId="0" xfId="0" applyFont="1" applyAlignment="1">
      <alignment wrapText="1"/>
    </xf>
    <xf numFmtId="0" fontId="136" fillId="0" borderId="0" xfId="0" applyNumberFormat="1" applyFont="1" applyAlignment="1">
      <alignment horizontal="left" wrapText="1"/>
    </xf>
    <xf numFmtId="0" fontId="135" fillId="0" borderId="0" xfId="0" applyFont="1" applyAlignment="1">
      <alignment horizontal="justify" wrapText="1"/>
    </xf>
    <xf numFmtId="0" fontId="135" fillId="0" borderId="0" xfId="0" applyNumberFormat="1" applyFont="1" applyAlignment="1">
      <alignment horizontal="left" wrapText="1"/>
    </xf>
    <xf numFmtId="41" fontId="150" fillId="0" borderId="55" xfId="0" applyNumberFormat="1" applyFont="1" applyBorder="1" applyAlignment="1">
      <alignment horizontal="center" vertical="center" wrapText="1"/>
    </xf>
    <xf numFmtId="41" fontId="150" fillId="0" borderId="60" xfId="0" applyNumberFormat="1" applyFont="1" applyBorder="1" applyAlignment="1">
      <alignment horizontal="center" vertical="center" wrapText="1"/>
    </xf>
    <xf numFmtId="3" fontId="150" fillId="0" borderId="56" xfId="0" applyNumberFormat="1" applyFont="1" applyBorder="1" applyAlignment="1">
      <alignment horizontal="center" vertical="center" wrapText="1"/>
    </xf>
    <xf numFmtId="0" fontId="150" fillId="0" borderId="26" xfId="0" applyFont="1" applyBorder="1" applyAlignment="1">
      <alignment horizontal="center" vertical="center" wrapText="1"/>
    </xf>
    <xf numFmtId="3" fontId="166" fillId="0" borderId="52" xfId="216" applyNumberFormat="1" applyFont="1" applyFill="1" applyBorder="1" applyAlignment="1">
      <alignment horizontal="center" vertical="center"/>
    </xf>
    <xf numFmtId="3" fontId="166" fillId="0" borderId="58" xfId="216" applyNumberFormat="1" applyFont="1" applyFill="1" applyBorder="1" applyAlignment="1">
      <alignment horizontal="center" vertical="center"/>
    </xf>
    <xf numFmtId="3" fontId="166" fillId="0" borderId="55" xfId="216" applyNumberFormat="1" applyFont="1" applyBorder="1" applyAlignment="1">
      <alignment horizontal="center" vertical="center" wrapText="1"/>
    </xf>
    <xf numFmtId="3" fontId="166" fillId="0" borderId="60" xfId="216" applyNumberFormat="1" applyFont="1" applyBorder="1" applyAlignment="1">
      <alignment horizontal="center" vertical="center" wrapText="1"/>
    </xf>
    <xf numFmtId="3" fontId="4" fillId="0" borderId="55" xfId="216" applyNumberFormat="1" applyFont="1" applyFill="1" applyBorder="1" applyAlignment="1">
      <alignment horizontal="center" vertical="center" wrapText="1"/>
    </xf>
    <xf numFmtId="3" fontId="4" fillId="0" borderId="60" xfId="216" applyNumberFormat="1" applyFont="1" applyFill="1" applyBorder="1" applyAlignment="1">
      <alignment horizontal="center" vertical="center" wrapText="1"/>
    </xf>
    <xf numFmtId="3" fontId="4" fillId="0" borderId="56" xfId="216" applyNumberFormat="1" applyFont="1" applyFill="1" applyBorder="1" applyAlignment="1">
      <alignment horizontal="center" vertical="center" wrapText="1"/>
    </xf>
    <xf numFmtId="3" fontId="4" fillId="0" borderId="26" xfId="216" applyNumberFormat="1" applyFont="1" applyFill="1" applyBorder="1" applyAlignment="1">
      <alignment horizontal="center" vertical="center" wrapText="1"/>
    </xf>
    <xf numFmtId="49" fontId="150" fillId="0" borderId="20" xfId="0" applyNumberFormat="1" applyFont="1" applyBorder="1" applyAlignment="1">
      <alignment horizontal="center" vertical="center"/>
    </xf>
    <xf numFmtId="0" fontId="150" fillId="0" borderId="6" xfId="0" applyFont="1" applyBorder="1" applyAlignment="1">
      <alignment horizontal="center" vertical="center"/>
    </xf>
    <xf numFmtId="164" fontId="150" fillId="0" borderId="20" xfId="0" applyNumberFormat="1" applyFont="1" applyBorder="1" applyAlignment="1">
      <alignment horizontal="center" vertical="center"/>
    </xf>
    <xf numFmtId="164" fontId="101" fillId="0" borderId="0" xfId="0" applyNumberFormat="1" applyFont="1" applyAlignment="1">
      <alignment horizontal="center"/>
    </xf>
    <xf numFmtId="0" fontId="150" fillId="0" borderId="0" xfId="0" applyFont="1" applyAlignment="1">
      <alignment horizontal="center"/>
    </xf>
    <xf numFmtId="164" fontId="150" fillId="0" borderId="0" xfId="0" applyNumberFormat="1" applyFont="1" applyAlignment="1">
      <alignment horizontal="center"/>
    </xf>
    <xf numFmtId="0" fontId="170" fillId="0" borderId="0" xfId="0" applyFont="1" applyAlignment="1">
      <alignment horizontal="center"/>
    </xf>
    <xf numFmtId="164" fontId="101" fillId="0" borderId="57" xfId="131" applyNumberFormat="1" applyFont="1" applyFill="1" applyBorder="1" applyAlignment="1" applyProtection="1">
      <alignment horizontal="center"/>
    </xf>
    <xf numFmtId="164" fontId="169" fillId="0" borderId="57" xfId="131" applyNumberFormat="1" applyFont="1" applyFill="1" applyBorder="1" applyAlignment="1" applyProtection="1">
      <alignment horizontal="center"/>
    </xf>
    <xf numFmtId="0" fontId="101" fillId="0" borderId="0" xfId="0" applyFont="1" applyAlignment="1">
      <alignment horizontal="center"/>
    </xf>
    <xf numFmtId="49" fontId="138" fillId="39" borderId="20" xfId="12" applyNumberFormat="1" applyFont="1" applyFill="1" applyBorder="1" applyAlignment="1" applyProtection="1">
      <alignment horizontal="center" vertical="center" wrapText="1"/>
      <protection locked="0"/>
    </xf>
    <xf numFmtId="0" fontId="127" fillId="0" borderId="6" xfId="12" applyFont="1" applyBorder="1" applyAlignment="1">
      <alignment horizontal="center" vertical="center"/>
    </xf>
    <xf numFmtId="174" fontId="138" fillId="39" borderId="20" xfId="12" applyNumberFormat="1" applyFont="1" applyFill="1" applyBorder="1" applyAlignment="1" applyProtection="1">
      <alignment horizontal="center" vertical="center" wrapText="1"/>
      <protection locked="0"/>
    </xf>
    <xf numFmtId="0" fontId="127" fillId="0" borderId="20" xfId="12" applyFont="1" applyBorder="1" applyAlignment="1">
      <alignment horizontal="center" vertical="center" wrapText="1"/>
    </xf>
    <xf numFmtId="0" fontId="127" fillId="0" borderId="6" xfId="12" applyFont="1" applyBorder="1" applyAlignment="1">
      <alignment horizontal="center" vertical="center" wrapText="1"/>
    </xf>
    <xf numFmtId="0" fontId="138" fillId="39" borderId="20" xfId="12" applyNumberFormat="1" applyFont="1" applyFill="1" applyBorder="1" applyAlignment="1" applyProtection="1">
      <alignment horizontal="center" vertical="center" wrapText="1"/>
      <protection locked="0"/>
    </xf>
    <xf numFmtId="174" fontId="140" fillId="39" borderId="31" xfId="12" applyNumberFormat="1" applyFont="1" applyFill="1" applyBorder="1" applyAlignment="1" applyProtection="1">
      <alignment horizontal="left" vertical="top" wrapText="1"/>
      <protection locked="0"/>
    </xf>
    <xf numFmtId="174" fontId="140" fillId="39" borderId="32" xfId="12" applyNumberFormat="1" applyFont="1" applyFill="1" applyBorder="1" applyAlignment="1" applyProtection="1">
      <alignment horizontal="left" vertical="top" wrapText="1"/>
      <protection locked="0"/>
    </xf>
    <xf numFmtId="49" fontId="138" fillId="39" borderId="0" xfId="12" applyNumberFormat="1" applyFont="1" applyFill="1" applyBorder="1" applyAlignment="1" applyProtection="1">
      <alignment horizontal="center" vertical="center"/>
      <protection hidden="1"/>
    </xf>
    <xf numFmtId="49" fontId="137" fillId="39" borderId="0" xfId="12" applyNumberFormat="1" applyFont="1" applyFill="1" applyBorder="1" applyAlignment="1" applyProtection="1">
      <alignment horizontal="center" vertical="center"/>
      <protection locked="0"/>
    </xf>
    <xf numFmtId="174" fontId="137" fillId="39" borderId="31" xfId="12" applyNumberFormat="1" applyFont="1" applyFill="1" applyBorder="1" applyAlignment="1" applyProtection="1">
      <alignment horizontal="left" vertical="top" wrapText="1"/>
      <protection locked="0"/>
    </xf>
    <xf numFmtId="174" fontId="137" fillId="39" borderId="32" xfId="12" applyNumberFormat="1" applyFont="1" applyFill="1" applyBorder="1" applyAlignment="1" applyProtection="1">
      <alignment horizontal="left" vertical="top" wrapText="1"/>
      <protection locked="0"/>
    </xf>
    <xf numFmtId="49" fontId="138" fillId="39" borderId="2" xfId="12" applyNumberFormat="1" applyFont="1" applyFill="1" applyBorder="1" applyAlignment="1" applyProtection="1">
      <alignment horizontal="center" vertical="center"/>
      <protection locked="0"/>
    </xf>
    <xf numFmtId="0" fontId="153" fillId="39" borderId="0" xfId="214" applyNumberFormat="1" applyFont="1" applyFill="1" applyAlignment="1">
      <alignment horizontal="justify" vertical="top" wrapText="1"/>
    </xf>
    <xf numFmtId="0" fontId="152" fillId="39" borderId="0" xfId="214" applyNumberFormat="1" applyFont="1" applyFill="1" applyAlignment="1">
      <alignment horizontal="justify" vertical="top" wrapText="1"/>
    </xf>
    <xf numFmtId="49" fontId="154" fillId="39" borderId="0" xfId="214" applyNumberFormat="1" applyFont="1" applyFill="1" applyAlignment="1">
      <alignment horizontal="left" vertical="center" wrapText="1"/>
    </xf>
    <xf numFmtId="0" fontId="127" fillId="0" borderId="0" xfId="0" applyFont="1" applyAlignment="1">
      <alignment horizontal="left" vertical="center" wrapText="1"/>
    </xf>
    <xf numFmtId="0" fontId="113" fillId="39" borderId="0" xfId="214" applyNumberFormat="1" applyFont="1" applyFill="1" applyAlignment="1">
      <alignment horizontal="justify" vertical="top" wrapText="1"/>
    </xf>
    <xf numFmtId="0" fontId="113" fillId="39" borderId="0" xfId="214" applyNumberFormat="1" applyFont="1" applyFill="1" applyAlignment="1">
      <alignment horizontal="left" vertical="top" wrapText="1"/>
    </xf>
    <xf numFmtId="0" fontId="185" fillId="39" borderId="0" xfId="214" applyNumberFormat="1" applyFont="1" applyFill="1" applyAlignment="1">
      <alignment horizontal="justify" vertical="top" wrapText="1"/>
    </xf>
    <xf numFmtId="0" fontId="154" fillId="39" borderId="0" xfId="214" applyNumberFormat="1" applyFont="1" applyFill="1" applyAlignment="1">
      <alignment horizontal="justify" vertical="top" wrapText="1"/>
    </xf>
    <xf numFmtId="166" fontId="154" fillId="39" borderId="0" xfId="119" applyNumberFormat="1" applyFont="1" applyFill="1" applyAlignment="1">
      <alignment horizontal="left" vertical="top" wrapText="1"/>
    </xf>
    <xf numFmtId="166" fontId="152" fillId="39" borderId="0" xfId="119" applyNumberFormat="1" applyFont="1" applyFill="1" applyAlignment="1">
      <alignment horizontal="left" vertical="top" wrapText="1"/>
    </xf>
    <xf numFmtId="0" fontId="154" fillId="39" borderId="0" xfId="214" applyNumberFormat="1" applyFont="1" applyFill="1" applyAlignment="1">
      <alignment horizontal="center" vertical="center"/>
    </xf>
    <xf numFmtId="166" fontId="154" fillId="39" borderId="0" xfId="214" applyNumberFormat="1" applyFont="1" applyFill="1" applyAlignment="1">
      <alignment horizontal="center" vertical="center" wrapText="1"/>
    </xf>
    <xf numFmtId="0" fontId="154" fillId="39" borderId="0" xfId="214" applyNumberFormat="1" applyFont="1" applyFill="1" applyAlignment="1">
      <alignment horizontal="center" vertical="center" wrapText="1"/>
    </xf>
    <xf numFmtId="0" fontId="113" fillId="39" borderId="0" xfId="214" applyNumberFormat="1" applyFont="1" applyFill="1" applyAlignment="1">
      <alignment horizontal="justify" wrapText="1"/>
    </xf>
    <xf numFmtId="0" fontId="154" fillId="39" borderId="0" xfId="214" applyNumberFormat="1" applyFont="1" applyFill="1" applyAlignment="1">
      <alignment horizontal="justify" wrapText="1"/>
    </xf>
    <xf numFmtId="0" fontId="155" fillId="39" borderId="0" xfId="214" applyNumberFormat="1" applyFont="1" applyFill="1" applyAlignment="1">
      <alignment horizontal="justify" vertical="top" wrapText="1"/>
    </xf>
    <xf numFmtId="0" fontId="154" fillId="39" borderId="0" xfId="214" applyNumberFormat="1" applyFont="1" applyFill="1" applyAlignment="1">
      <alignment horizontal="left" vertical="top"/>
    </xf>
    <xf numFmtId="0" fontId="113" fillId="39" borderId="0" xfId="214" applyNumberFormat="1" applyFont="1" applyFill="1" applyAlignment="1">
      <alignment horizontal="center" vertical="top" wrapText="1"/>
    </xf>
    <xf numFmtId="0" fontId="152" fillId="39" borderId="0" xfId="214" applyNumberFormat="1" applyFont="1" applyFill="1" applyAlignment="1">
      <alignment horizontal="center" vertical="top" wrapText="1"/>
    </xf>
    <xf numFmtId="0" fontId="152" fillId="39" borderId="0" xfId="214" applyNumberFormat="1" applyFont="1" applyFill="1" applyAlignment="1">
      <alignment vertical="center" wrapText="1"/>
    </xf>
    <xf numFmtId="0" fontId="45" fillId="0" borderId="0" xfId="0" applyFont="1" applyAlignment="1">
      <alignment horizontal="justify" vertical="top" wrapText="1"/>
    </xf>
    <xf numFmtId="0" fontId="113" fillId="39" borderId="0" xfId="214" applyNumberFormat="1" applyFont="1" applyFill="1" applyBorder="1" applyAlignment="1">
      <alignment vertical="top" wrapText="1"/>
    </xf>
    <xf numFmtId="0" fontId="154" fillId="39" borderId="0" xfId="214" applyNumberFormat="1" applyFont="1" applyFill="1" applyAlignment="1">
      <alignment vertical="top" wrapText="1"/>
    </xf>
    <xf numFmtId="166" fontId="151" fillId="39" borderId="0" xfId="214" applyNumberFormat="1" applyFont="1" applyFill="1" applyAlignment="1">
      <alignment horizontal="justify" vertical="justify" wrapText="1"/>
    </xf>
    <xf numFmtId="49" fontId="151" fillId="39" borderId="0" xfId="214" applyNumberFormat="1" applyFont="1" applyFill="1" applyAlignment="1">
      <alignment horizontal="justify" vertical="justify" wrapText="1"/>
    </xf>
    <xf numFmtId="49" fontId="154" fillId="39" borderId="0" xfId="119" applyNumberFormat="1" applyFont="1" applyFill="1" applyBorder="1" applyAlignment="1">
      <alignment horizontal="left" vertical="top" wrapText="1"/>
    </xf>
    <xf numFmtId="166" fontId="172" fillId="39" borderId="0" xfId="214" applyNumberFormat="1" applyFont="1" applyFill="1" applyAlignment="1">
      <alignment vertical="top" wrapText="1"/>
    </xf>
    <xf numFmtId="0" fontId="168" fillId="39" borderId="0" xfId="214" applyFont="1" applyFill="1" applyBorder="1" applyAlignment="1">
      <alignment horizontal="left"/>
    </xf>
    <xf numFmtId="0" fontId="169" fillId="39" borderId="0" xfId="214" applyFont="1" applyFill="1" applyAlignment="1">
      <alignment horizontal="left" wrapText="1"/>
    </xf>
    <xf numFmtId="0" fontId="150" fillId="39" borderId="0" xfId="214" applyNumberFormat="1" applyFont="1" applyFill="1" applyBorder="1" applyAlignment="1">
      <alignment horizontal="left" vertical="top" wrapText="1"/>
    </xf>
    <xf numFmtId="0" fontId="170" fillId="39" borderId="0" xfId="214" applyNumberFormat="1" applyFont="1" applyFill="1" applyBorder="1" applyAlignment="1">
      <alignment horizontal="left" vertical="top" wrapText="1"/>
    </xf>
    <xf numFmtId="166" fontId="170" fillId="39" borderId="0" xfId="214" applyNumberFormat="1" applyFont="1" applyFill="1" applyBorder="1" applyAlignment="1">
      <alignment vertical="top" wrapText="1"/>
    </xf>
    <xf numFmtId="49" fontId="150" fillId="39" borderId="0" xfId="214" applyNumberFormat="1" applyFont="1" applyFill="1" applyBorder="1" applyAlignment="1">
      <alignment vertical="top" wrapText="1"/>
    </xf>
    <xf numFmtId="0" fontId="101" fillId="39" borderId="0" xfId="214" applyNumberFormat="1" applyFont="1" applyFill="1" applyBorder="1" applyAlignment="1">
      <alignment horizontal="left" vertical="center" wrapText="1"/>
    </xf>
    <xf numFmtId="49" fontId="101" fillId="39" borderId="0" xfId="214" applyNumberFormat="1" applyFont="1" applyFill="1" applyBorder="1" applyAlignment="1">
      <alignment horizontal="left" vertical="center" wrapText="1"/>
    </xf>
    <xf numFmtId="49" fontId="101" fillId="39" borderId="0" xfId="214" applyNumberFormat="1" applyFont="1" applyFill="1" applyBorder="1" applyAlignment="1">
      <alignment vertical="top" wrapText="1"/>
    </xf>
    <xf numFmtId="0" fontId="101" fillId="39" borderId="0" xfId="214" applyNumberFormat="1" applyFont="1" applyFill="1" applyBorder="1" applyAlignment="1">
      <alignment horizontal="justify" vertical="top" wrapText="1"/>
    </xf>
    <xf numFmtId="0" fontId="101" fillId="39" borderId="0" xfId="214" applyFont="1" applyFill="1" applyBorder="1" applyAlignment="1">
      <alignment horizontal="justify" vertical="top" wrapText="1"/>
    </xf>
    <xf numFmtId="49" fontId="101" fillId="39" borderId="0" xfId="214" applyNumberFormat="1" applyFont="1" applyFill="1" applyBorder="1" applyAlignment="1">
      <alignment horizontal="justify" vertical="top" wrapText="1"/>
    </xf>
    <xf numFmtId="0" fontId="187" fillId="39" borderId="0" xfId="214" applyNumberFormat="1" applyFont="1" applyFill="1" applyBorder="1" applyAlignment="1">
      <alignment vertical="top" wrapText="1"/>
    </xf>
    <xf numFmtId="0" fontId="187" fillId="39" borderId="0" xfId="214" applyFont="1" applyFill="1" applyBorder="1" applyAlignment="1">
      <alignment vertical="top" wrapText="1"/>
    </xf>
    <xf numFmtId="0" fontId="101" fillId="39" borderId="0" xfId="214" applyFont="1" applyFill="1" applyBorder="1" applyAlignment="1">
      <alignment horizontal="left" vertical="center" wrapText="1"/>
    </xf>
    <xf numFmtId="0" fontId="127" fillId="0" borderId="20" xfId="375" applyFont="1" applyBorder="1" applyAlignment="1">
      <alignment horizontal="center" vertical="center" wrapText="1"/>
    </xf>
    <xf numFmtId="0" fontId="127" fillId="0" borderId="6" xfId="375" applyFont="1" applyBorder="1" applyAlignment="1">
      <alignment horizontal="center" vertical="center" wrapText="1"/>
    </xf>
    <xf numFmtId="0" fontId="188" fillId="0" borderId="20" xfId="376" applyFont="1" applyBorder="1" applyAlignment="1">
      <alignment horizontal="center" vertical="center" wrapText="1"/>
    </xf>
    <xf numFmtId="0" fontId="188" fillId="0" borderId="6" xfId="376" applyFont="1" applyBorder="1" applyAlignment="1">
      <alignment horizontal="center" vertical="center" wrapText="1"/>
    </xf>
    <xf numFmtId="0" fontId="188" fillId="0" borderId="20" xfId="376" applyFont="1" applyBorder="1" applyAlignment="1">
      <alignment horizontal="center" vertical="center"/>
    </xf>
    <xf numFmtId="0" fontId="188" fillId="0" borderId="6" xfId="376" applyFont="1" applyBorder="1" applyAlignment="1">
      <alignment horizontal="center" vertical="center"/>
    </xf>
  </cellXfs>
  <cellStyles count="377">
    <cellStyle name="          _x000d_&#10;shell=progman.exe_x000d_&#10;m" xfId="1"/>
    <cellStyle name="." xfId="2"/>
    <cellStyle name="??" xfId="3"/>
    <cellStyle name="?? [0.00]_ Att. 1- Cover" xfId="4"/>
    <cellStyle name="?? [0]" xfId="5"/>
    <cellStyle name="???? [0.00]_List-dwg" xfId="6"/>
    <cellStyle name="????_List-dwg" xfId="7"/>
    <cellStyle name="???[0]_Book1" xfId="8"/>
    <cellStyle name="???_???" xfId="9"/>
    <cellStyle name="??[0]_BRE" xfId="10"/>
    <cellStyle name="??_      " xfId="11"/>
    <cellStyle name="]_x000d_&#10;Zoomed=1_x000d_&#10;Row=0_x000d_&#10;Column=0_x000d_&#10;Height=0_x000d_&#10;Width=0_x000d_&#10;FontName=FoxFont_x000d_&#10;FontStyle=0_x000d_&#10;FontSize=9_x000d_&#10;PrtFontName=FoxPrin" xfId="12"/>
    <cellStyle name="_Bao cao kiem toan_SD901_L1" xfId="13"/>
    <cellStyle name="_Bao cao tai NPP PHAN DUNG 22-7" xfId="14"/>
    <cellStyle name="_Book1" xfId="15"/>
    <cellStyle name="_Book1_1" xfId="16"/>
    <cellStyle name="_F4-6" xfId="17"/>
    <cellStyle name="_LuuNgay24-07-2006Bao cao tai NPP PHAN DUNG 22-7" xfId="18"/>
    <cellStyle name="_TK 152 chi tiet" xfId="19"/>
    <cellStyle name="_ÿÿÿÿÿ" xfId="20"/>
    <cellStyle name="•W?_Format" xfId="21"/>
    <cellStyle name="•W_’·Šú‰p•¶" xfId="22"/>
    <cellStyle name="•W€_Format" xfId="23"/>
    <cellStyle name="0" xfId="24"/>
    <cellStyle name="0.0" xfId="25"/>
    <cellStyle name="1" xfId="26"/>
    <cellStyle name="15" xfId="27"/>
    <cellStyle name="2" xfId="28"/>
    <cellStyle name="20" xfId="29"/>
    <cellStyle name="20% - Accent1" xfId="30" builtinId="30" customBuiltin="1"/>
    <cellStyle name="20% - Accent2" xfId="31" builtinId="34" customBuiltin="1"/>
    <cellStyle name="20% - Accent3" xfId="32" builtinId="38" customBuiltin="1"/>
    <cellStyle name="20% - Accent4" xfId="33" builtinId="42" customBuiltin="1"/>
    <cellStyle name="20% - Accent5" xfId="34" builtinId="46" customBuiltin="1"/>
    <cellStyle name="20% - Accent6" xfId="35" builtinId="50" customBuiltin="1"/>
    <cellStyle name="3" xfId="36"/>
    <cellStyle name="4" xfId="37"/>
    <cellStyle name="40% - Accent1" xfId="38" builtinId="31" customBuiltin="1"/>
    <cellStyle name="40% - Accent2" xfId="39" builtinId="35" customBuiltin="1"/>
    <cellStyle name="40% - Accent3" xfId="40" builtinId="39" customBuiltin="1"/>
    <cellStyle name="40% - Accent4" xfId="41" builtinId="43" customBuiltin="1"/>
    <cellStyle name="40% - Accent5" xfId="42" builtinId="47" customBuiltin="1"/>
    <cellStyle name="40% - Accent6" xfId="43" builtinId="51" customBuiltin="1"/>
    <cellStyle name="52" xfId="44"/>
    <cellStyle name="6" xfId="45"/>
    <cellStyle name="60% - Accent1" xfId="46" builtinId="32" customBuiltin="1"/>
    <cellStyle name="60% - Accent2" xfId="47" builtinId="36" customBuiltin="1"/>
    <cellStyle name="60% - Accent3" xfId="48" builtinId="40" customBuiltin="1"/>
    <cellStyle name="60% - Accent4" xfId="49" builtinId="44" customBuiltin="1"/>
    <cellStyle name="60% - Accent5" xfId="50" builtinId="48" customBuiltin="1"/>
    <cellStyle name="60% - Accent6" xfId="51" builtinId="52" customBuiltin="1"/>
    <cellStyle name="Accent1" xfId="52" builtinId="29" customBuiltin="1"/>
    <cellStyle name="Accent1 - 20%" xfId="53"/>
    <cellStyle name="Accent1 - 40%" xfId="54"/>
    <cellStyle name="Accent1 - 60%" xfId="55"/>
    <cellStyle name="Accent2" xfId="56" builtinId="33" customBuiltin="1"/>
    <cellStyle name="Accent2 - 20%" xfId="57"/>
    <cellStyle name="Accent2 - 40%" xfId="58"/>
    <cellStyle name="Accent2 - 60%" xfId="59"/>
    <cellStyle name="Accent3" xfId="60" builtinId="37" customBuiltin="1"/>
    <cellStyle name="Accent3 - 20%" xfId="61"/>
    <cellStyle name="Accent3 - 40%" xfId="62"/>
    <cellStyle name="Accent3 - 60%" xfId="63"/>
    <cellStyle name="Accent4" xfId="64" builtinId="41" customBuiltin="1"/>
    <cellStyle name="Accent4 - 20%" xfId="65"/>
    <cellStyle name="Accent4 - 40%" xfId="66"/>
    <cellStyle name="Accent4 - 60%" xfId="67"/>
    <cellStyle name="Accent5" xfId="68" builtinId="45" customBuiltin="1"/>
    <cellStyle name="Accent5 - 20%" xfId="69"/>
    <cellStyle name="Accent5 - 40%" xfId="70"/>
    <cellStyle name="Accent5 - 60%" xfId="71"/>
    <cellStyle name="Accent6" xfId="72" builtinId="49" customBuiltin="1"/>
    <cellStyle name="Accent6 - 20%" xfId="73"/>
    <cellStyle name="Accent6 - 40%" xfId="74"/>
    <cellStyle name="Accent6 - 60%" xfId="75"/>
    <cellStyle name="ÅëÈ­ [0]_¿ì¹°Åë" xfId="76"/>
    <cellStyle name="AeE­ [0]_INQUIRY ¿µ¾÷AßAø " xfId="77"/>
    <cellStyle name="ÅëÈ­ [0]_laroux" xfId="78"/>
    <cellStyle name="ÅëÈ­_¿ì¹°Åë" xfId="79"/>
    <cellStyle name="AeE­_INQUIRY ¿µ¾÷AßAø " xfId="80"/>
    <cellStyle name="ÅëÈ­_laroux" xfId="81"/>
    <cellStyle name="args.style" xfId="82"/>
    <cellStyle name="ÄÞ¸¶ [0]_¿ì¹°Åë" xfId="83"/>
    <cellStyle name="AÞ¸¶ [0]_INQUIRY ¿?¾÷AßAø " xfId="84"/>
    <cellStyle name="ÄÞ¸¶ [0]_L601CPT" xfId="85"/>
    <cellStyle name="ÄÞ¸¶_¿ì¹°Åë" xfId="86"/>
    <cellStyle name="AÞ¸¶_INQUIRY ¿?¾÷AßAø " xfId="87"/>
    <cellStyle name="ÄÞ¸¶_L601CPT" xfId="88"/>
    <cellStyle name="Bad" xfId="89" builtinId="27" customBuiltin="1"/>
    <cellStyle name="Body" xfId="90"/>
    <cellStyle name="C?AØ_¿?¾÷CoE² " xfId="91"/>
    <cellStyle name="Ç¥ÁØ_#2(M17)_1" xfId="92"/>
    <cellStyle name="C￥AØ_¿μ¾÷CoE² " xfId="93"/>
    <cellStyle name="Ç¥ÁØ_£Ò£Ã°üÁ¦ÀÛ" xfId="94"/>
    <cellStyle name="C￥AØ_5-1±¤°i " xfId="95"/>
    <cellStyle name="Ç¥ÁØ_6" xfId="96"/>
    <cellStyle name="C￥AØ_Ay°eC￥(2¿u) " xfId="97"/>
    <cellStyle name="Ç¥ÁØ_Áý°èÇ¥_1" xfId="98"/>
    <cellStyle name="C￥AØ_CoAo¹yAI °A¾×¿ⓒ½A " xfId="99"/>
    <cellStyle name="Ç¥ÁØ_ESCº¸°í" xfId="100"/>
    <cellStyle name="C￥AØ_Sheet1_¿μ¾÷CoE² " xfId="101"/>
    <cellStyle name="Ç¥ÁØ_Sheet1_£Ò£Ã°üÁ¦ÀÛÇöÈ²" xfId="102"/>
    <cellStyle name="C￥AØ_Sheet1_0N-HANDLING " xfId="103"/>
    <cellStyle name="Ç¥ÁØ_Sheet1_¼­¿ï-¾È»ê" xfId="104"/>
    <cellStyle name="C￥AØ_Sheet1_Ay°eC￥(2¿u) " xfId="105"/>
    <cellStyle name="Ç¥ÁØ_Sheet1_laroux" xfId="106"/>
    <cellStyle name="Calc Currency (0)" xfId="107"/>
    <cellStyle name="Calc Currency (2)" xfId="108"/>
    <cellStyle name="Calc Percent (0)" xfId="109"/>
    <cellStyle name="Calc Percent (1)" xfId="110"/>
    <cellStyle name="Calc Percent (2)" xfId="111"/>
    <cellStyle name="Calc Units (0)" xfId="112"/>
    <cellStyle name="Calc Units (1)" xfId="113"/>
    <cellStyle name="Calc Units (2)" xfId="114"/>
    <cellStyle name="Calculation" xfId="115" builtinId="22" customBuiltin="1"/>
    <cellStyle name="category" xfId="116"/>
    <cellStyle name="Check Cell" xfId="117" builtinId="23" customBuiltin="1"/>
    <cellStyle name="CHUONG" xfId="118"/>
    <cellStyle name="Comma" xfId="119" builtinId="3"/>
    <cellStyle name="Comma  - Style1" xfId="120"/>
    <cellStyle name="Comma  - Style2" xfId="121"/>
    <cellStyle name="Comma  - Style3" xfId="122"/>
    <cellStyle name="Comma  - Style4" xfId="123"/>
    <cellStyle name="Comma  - Style5" xfId="124"/>
    <cellStyle name="Comma  - Style6" xfId="125"/>
    <cellStyle name="Comma  - Style7" xfId="126"/>
    <cellStyle name="Comma  - Style8" xfId="127"/>
    <cellStyle name="Comma [ ,]" xfId="128"/>
    <cellStyle name="Comma [00]" xfId="129"/>
    <cellStyle name="comma zerodec" xfId="130"/>
    <cellStyle name="Comma_bao cao quy4-CQCTy" xfId="131"/>
    <cellStyle name="Comma_BCTC" xfId="132"/>
    <cellStyle name="Comma0" xfId="133"/>
    <cellStyle name="Copied" xfId="134"/>
    <cellStyle name="Cࡵrrency_Sheet1_PRODUCTĠ" xfId="135"/>
    <cellStyle name="Currency [00]" xfId="136"/>
    <cellStyle name="Currency0" xfId="137"/>
    <cellStyle name="Currency1" xfId="138"/>
    <cellStyle name="Date" xfId="139"/>
    <cellStyle name="Date Short" xfId="140"/>
    <cellStyle name="Date_Bao Cao Kiem Tra  trung bay Ke milk-yomilk CK 2" xfId="141"/>
    <cellStyle name="DELTA" xfId="142"/>
    <cellStyle name="Dezimal [0]_68574_Materialbedarfsliste" xfId="143"/>
    <cellStyle name="Dezimal_68574_Materialbedarfsliste" xfId="144"/>
    <cellStyle name="Dollar (zero dec)" xfId="145"/>
    <cellStyle name="e" xfId="146"/>
    <cellStyle name="Emphasis 1" xfId="147"/>
    <cellStyle name="Emphasis 2" xfId="148"/>
    <cellStyle name="Emphasis 3" xfId="149"/>
    <cellStyle name="Enter Currency (0)" xfId="150"/>
    <cellStyle name="Enter Currency (2)" xfId="151"/>
    <cellStyle name="Enter Units (0)" xfId="152"/>
    <cellStyle name="Enter Units (1)" xfId="153"/>
    <cellStyle name="Enter Units (2)" xfId="154"/>
    <cellStyle name="Entered" xfId="155"/>
    <cellStyle name="Euro" xfId="156"/>
    <cellStyle name="Explanatory Text" xfId="157" builtinId="53" customBuiltin="1"/>
    <cellStyle name="f" xfId="158"/>
    <cellStyle name="F2" xfId="159"/>
    <cellStyle name="F3" xfId="160"/>
    <cellStyle name="F4" xfId="161"/>
    <cellStyle name="F5" xfId="162"/>
    <cellStyle name="F6" xfId="163"/>
    <cellStyle name="F7" xfId="164"/>
    <cellStyle name="F8" xfId="165"/>
    <cellStyle name="Fixed" xfId="166"/>
    <cellStyle name="Good" xfId="167" builtinId="26" customBuiltin="1"/>
    <cellStyle name="Grey" xfId="168"/>
    <cellStyle name="ha" xfId="169"/>
    <cellStyle name="Head 1" xfId="170"/>
    <cellStyle name="HEADER" xfId="171"/>
    <cellStyle name="Header1" xfId="172"/>
    <cellStyle name="Header2" xfId="173"/>
    <cellStyle name="Heading 1" xfId="174" builtinId="16" customBuiltin="1"/>
    <cellStyle name="Heading 2" xfId="175" builtinId="17" customBuiltin="1"/>
    <cellStyle name="Heading 3" xfId="176" builtinId="18" customBuiltin="1"/>
    <cellStyle name="Heading 4" xfId="177" builtinId="19" customBuiltin="1"/>
    <cellStyle name="HEADING1" xfId="178"/>
    <cellStyle name="HEADING2" xfId="179"/>
    <cellStyle name="HEADINGS" xfId="180"/>
    <cellStyle name="HEADINGSTOP" xfId="181"/>
    <cellStyle name="headoption" xfId="182"/>
    <cellStyle name="Hoa-Scholl" xfId="183"/>
    <cellStyle name="Input" xfId="184" builtinId="20" customBuiltin="1"/>
    <cellStyle name="Input [yellow]" xfId="185"/>
    <cellStyle name="jj/mm/00" xfId="186"/>
    <cellStyle name="Ledger 17 x 11 in" xfId="187"/>
    <cellStyle name="Line" xfId="188"/>
    <cellStyle name="Link Currency (0)" xfId="189"/>
    <cellStyle name="Link Currency (2)" xfId="190"/>
    <cellStyle name="Link Units (0)" xfId="191"/>
    <cellStyle name="Link Units (1)" xfId="192"/>
    <cellStyle name="Link Units (2)" xfId="193"/>
    <cellStyle name="Linked Cell" xfId="194" builtinId="24" customBuiltin="1"/>
    <cellStyle name="Millares [0]_Well Timing" xfId="195"/>
    <cellStyle name="Millares_Well Timing" xfId="196"/>
    <cellStyle name="Model" xfId="197"/>
    <cellStyle name="moi" xfId="198"/>
    <cellStyle name="Moneda [0]_Well Timing" xfId="199"/>
    <cellStyle name="Moneda_Well Timing" xfId="200"/>
    <cellStyle name="Monétaire [0]_TARIFFS DB" xfId="201"/>
    <cellStyle name="Monétaire_TARIFFS DB" xfId="202"/>
    <cellStyle name="n" xfId="203"/>
    <cellStyle name="Neutral" xfId="204" builtinId="28" customBuiltin="1"/>
    <cellStyle name="New" xfId="205"/>
    <cellStyle name="New Times Roman" xfId="206"/>
    <cellStyle name="no dec" xfId="207"/>
    <cellStyle name="ÑONVÒ" xfId="208"/>
    <cellStyle name="Normal" xfId="0" builtinId="0"/>
    <cellStyle name="Normal - Style1" xfId="209"/>
    <cellStyle name="Normal - 유형1" xfId="210"/>
    <cellStyle name="Normal 2" xfId="375"/>
    <cellStyle name="Normal 3" xfId="211"/>
    <cellStyle name="Normal 6" xfId="212"/>
    <cellStyle name="Normal_bao cao quy4-CQCTy" xfId="213"/>
    <cellStyle name="Normal_BC kiem toan SDa 19 -2010 cquan cty lan cuoi" xfId="214"/>
    <cellStyle name="Normal_BCDKT Thuy Loi I" xfId="215"/>
    <cellStyle name="Normal_SS_SL-CF" xfId="376"/>
    <cellStyle name="Normal_VP Cong ty" xfId="216"/>
    <cellStyle name="Note" xfId="217" builtinId="10" customBuiltin="1"/>
    <cellStyle name="Œ…‹æØ‚è [0.00]_ÆÂ¹²" xfId="218"/>
    <cellStyle name="Œ…‹æØ‚è_laroux" xfId="219"/>
    <cellStyle name="oft Excel]_x000d_&#10;Comment=open=/f ‚ðw’è‚·‚é‚ÆAƒ†[ƒU[’è‹`ŠÖ”‚ðŠÖ”“\‚è•t‚¯‚Ìˆê——‚É“o˜^‚·‚é‚±‚Æ‚ª‚Å‚«‚Ü‚·B_x000d_&#10;Maximized" xfId="220"/>
    <cellStyle name="oft Excel]_x000d_&#10;Comment=The open=/f lines load custom functions into the Paste Function list._x000d_&#10;Maximized=2_x000d_&#10;Basics=1_x000d_&#10;A" xfId="221"/>
    <cellStyle name="oft Excel]_x000d_&#10;Comment=The open=/f lines load custom functions into the Paste Function list._x000d_&#10;Maximized=3_x000d_&#10;Basics=1_x000d_&#10;A" xfId="222"/>
    <cellStyle name="omma [0]_Mktg Prog" xfId="223"/>
    <cellStyle name="ormal_Sheet1_1" xfId="224"/>
    <cellStyle name="Output" xfId="225" builtinId="21" customBuiltin="1"/>
    <cellStyle name="paint" xfId="226"/>
    <cellStyle name="per.style" xfId="227"/>
    <cellStyle name="Percent" xfId="228" builtinId="5"/>
    <cellStyle name="Percent [0]" xfId="229"/>
    <cellStyle name="Percent [00]" xfId="230"/>
    <cellStyle name="Percent [2]" xfId="231"/>
    <cellStyle name="PrePop Currency (0)" xfId="232"/>
    <cellStyle name="PrePop Currency (2)" xfId="233"/>
    <cellStyle name="PrePop Units (0)" xfId="234"/>
    <cellStyle name="PrePop Units (1)" xfId="235"/>
    <cellStyle name="PrePop Units (2)" xfId="236"/>
    <cellStyle name="pricing" xfId="237"/>
    <cellStyle name="PSChar" xfId="238"/>
    <cellStyle name="PSHeading" xfId="239"/>
    <cellStyle name="regstoresfromspecstores" xfId="240"/>
    <cellStyle name="RevList" xfId="241"/>
    <cellStyle name="s]_x000d_&#10;spooler=yes_x000d_&#10;load=_x000d_&#10;Beep=yes_x000d_&#10;NullPort=None_x000d_&#10;BorderWidth=3_x000d_&#10;CursorBlinkRate=1200_x000d_&#10;DoubleClickSpeed=452_x000d_&#10;Programs=co" xfId="242"/>
    <cellStyle name="serJet 1200 Series PCL 6" xfId="243"/>
    <cellStyle name="SHADEDSTORES" xfId="244"/>
    <cellStyle name="Sheet Title" xfId="245"/>
    <cellStyle name="specstores" xfId="246"/>
    <cellStyle name="Standard_Anpassen der Amortisation" xfId="247"/>
    <cellStyle name="Style 1" xfId="248"/>
    <cellStyle name="Style 10" xfId="249"/>
    <cellStyle name="Style 11" xfId="250"/>
    <cellStyle name="Style 12" xfId="251"/>
    <cellStyle name="Style 13" xfId="252"/>
    <cellStyle name="Style 14" xfId="253"/>
    <cellStyle name="Style 15" xfId="254"/>
    <cellStyle name="Style 2" xfId="255"/>
    <cellStyle name="Style 3" xfId="256"/>
    <cellStyle name="Style 4" xfId="257"/>
    <cellStyle name="Style 5" xfId="258"/>
    <cellStyle name="Style 6" xfId="259"/>
    <cellStyle name="Style 7" xfId="260"/>
    <cellStyle name="Style 8" xfId="261"/>
    <cellStyle name="Style 9" xfId="262"/>
    <cellStyle name="style_1" xfId="263"/>
    <cellStyle name="subhead" xfId="264"/>
    <cellStyle name="Subtotal" xfId="265"/>
    <cellStyle name="T" xfId="266"/>
    <cellStyle name="T_4 BCTC_6_2011_SD19 6.8.11" xfId="267"/>
    <cellStyle name="T_Bang TH gia tri do dang" xfId="268"/>
    <cellStyle name="T_Bao cao kiem toan_SD901_L1" xfId="269"/>
    <cellStyle name="T_Bao cao kttb milk yomilkYAO-mien bac" xfId="270"/>
    <cellStyle name="T_bc_km_ngay" xfId="271"/>
    <cellStyle name="T_Book1" xfId="272"/>
    <cellStyle name="T_Book1_4 BCTC_6_2011_SD19 6.8.11" xfId="273"/>
    <cellStyle name="T_Book1_Bao cao kiem toan_SD901_L1" xfId="274"/>
    <cellStyle name="T_Book2" xfId="275"/>
    <cellStyle name="T_Cac bao cao TB  Milk-Yomilk-co Ke- CK 1-Vinh Thang" xfId="276"/>
    <cellStyle name="T_cham diem Milk chu ky2-ANH MINH" xfId="277"/>
    <cellStyle name="T_cham trung bay ck 1 m.Bac milk co ke 2" xfId="278"/>
    <cellStyle name="T_cham trung bay yao smart milk ck 2 mien Bac" xfId="279"/>
    <cellStyle name="T_danh sach chua nop bcao trung bay sua chua  tinh den 1-3-06" xfId="280"/>
    <cellStyle name="T_Danh sach KH TB MilkYomilk Yao  Smart chu ky 2-Vinh Thang" xfId="281"/>
    <cellStyle name="T_Danh sach KH trung bay MilkYomilk co ke chu ky 2-Vinh Thang" xfId="282"/>
    <cellStyle name="T_DD30.6.05" xfId="283"/>
    <cellStyle name="T_DDang QL1A" xfId="284"/>
    <cellStyle name="T_Doi But Son QL18 31-12-04" xfId="285"/>
    <cellStyle name="T_DSACH MILK YO MILK CK 2 M.BAC" xfId="286"/>
    <cellStyle name="T_DSKH Tbay Milk , Yomilk CK 2 Vu Thi Hanh" xfId="287"/>
    <cellStyle name="T_form ton kho CK 2 tuan 8" xfId="288"/>
    <cellStyle name="T_GLV CTTVXD&amp;TRBD 2006 khue" xfId="289"/>
    <cellStyle name="T_LuuNgay10-01-2007thanhloan" xfId="290"/>
    <cellStyle name="T_NPP Khanh Vinh Thai Nguyen - BC KTTB_CTrinh_TB__20_loc__Milk_Yomilk_CK1" xfId="291"/>
    <cellStyle name="T_QL18 808 - 6-04" xfId="292"/>
    <cellStyle name="T_Sheet1" xfId="293"/>
    <cellStyle name="T_sua chua cham trung bay  mien Bac" xfId="294"/>
    <cellStyle name="T_thu von 2004 - 809" xfId="295"/>
    <cellStyle name="T_VD3 - DThu" xfId="296"/>
    <cellStyle name="Tentruong" xfId="297"/>
    <cellStyle name="Text Indent A" xfId="298"/>
    <cellStyle name="Text Indent B" xfId="299"/>
    <cellStyle name="Text Indent C" xfId="300"/>
    <cellStyle name="th" xfId="301"/>
    <cellStyle name="Thanh" xfId="302"/>
    <cellStyle name="þ_x001d_ð¤_x000c_¯" xfId="303"/>
    <cellStyle name="þ_x001d_ð¤_x000c_¯þ_x0014__x000d_" xfId="304"/>
    <cellStyle name="þ_x001d_ð¤_x000c_¯þ_x0014__x000d_¨þU" xfId="305"/>
    <cellStyle name="þ_x001d_ð¤_x000c_¯þ_x0014__x000d_¨þU_x0001_" xfId="306"/>
    <cellStyle name="þ_x001d_ð¤_x000c_¯þ_x0014__x000d_¨þU_x0001_À_x0004_" xfId="307"/>
    <cellStyle name="þ_x001d_ð¤_x000c_¯þ_x0014__x000d_¨þU_x0001_À_x0004_ _x0015__x000f_" xfId="308"/>
    <cellStyle name="þ_x001d_ð¤_x000c_¯þ_x0014__x000d_¨þU_x0001_À_x0004_ _x0015__x000f__x0001__x0001_" xfId="309"/>
    <cellStyle name="þ_x001d_ð·_x000c_æþ'_x000d_ßþU_x0001_Ø_x0005_ü_x0014__x0007__x0001__x0001_" xfId="310"/>
    <cellStyle name="þ_x001d_ðK_x000c_Fý_x001b__x000d_9ýU_x0001_Ð_x0008_¦)_x0007__x0001__x0001_" xfId="311"/>
    <cellStyle name="Thuyet minh" xfId="312"/>
    <cellStyle name="thvt" xfId="313"/>
    <cellStyle name="Times New Roman" xfId="314"/>
    <cellStyle name="Title" xfId="315" builtinId="15" customBuiltin="1"/>
    <cellStyle name="Total" xfId="316" builtinId="25" customBuiltin="1"/>
    <cellStyle name="Tusental (0)_pldt" xfId="317"/>
    <cellStyle name="Tusental_pldt" xfId="318"/>
    <cellStyle name="Valuta (0)_pldt" xfId="319"/>
    <cellStyle name="Valuta_pldt" xfId="320"/>
    <cellStyle name="viet" xfId="321"/>
    <cellStyle name="viet2" xfId="322"/>
    <cellStyle name="VN new romanNormal" xfId="323"/>
    <cellStyle name="Vn Time 13" xfId="324"/>
    <cellStyle name="Vn Time 14" xfId="325"/>
    <cellStyle name="VN time new roman" xfId="326"/>
    <cellStyle name="vnbo" xfId="327"/>
    <cellStyle name="vnhead1" xfId="328"/>
    <cellStyle name="vnhead2" xfId="329"/>
    <cellStyle name="vnhead3" xfId="330"/>
    <cellStyle name="vnhead4" xfId="331"/>
    <cellStyle name="vntxt1" xfId="332"/>
    <cellStyle name="vntxt2" xfId="333"/>
    <cellStyle name="Währung [0]_68574_Materialbedarfsliste" xfId="334"/>
    <cellStyle name="Währung_68574_Materialbedarfsliste" xfId="335"/>
    <cellStyle name="Warning Text" xfId="336" builtinId="11" customBuiltin="1"/>
    <cellStyle name="xuan" xfId="337"/>
    <cellStyle name="เครื่องหมายสกุลเงิน [0]_FTC_OFFER" xfId="338"/>
    <cellStyle name="เครื่องหมายสกุลเงิน_FTC_OFFER" xfId="339"/>
    <cellStyle name="ปกติ_FTC_OFFER" xfId="340"/>
    <cellStyle name="똿뗦먛귟 [0.00]_PRODUCT DETAIL Q1" xfId="341"/>
    <cellStyle name="똿뗦먛귟_PRODUCT DETAIL Q1" xfId="342"/>
    <cellStyle name="믅됞 [0.00]_PRODUCT DETAIL Q1" xfId="343"/>
    <cellStyle name="믅됞_PRODUCT DETAIL Q1" xfId="344"/>
    <cellStyle name="백분율_95" xfId="345"/>
    <cellStyle name="뷭?_BOOKSHIP" xfId="346"/>
    <cellStyle name="一般_00Q3902REV.1" xfId="347"/>
    <cellStyle name="千分位[0]_00Q3902REV.1" xfId="348"/>
    <cellStyle name="千分位_00Q3902REV.1" xfId="349"/>
    <cellStyle name="콤마 [ - 유형1" xfId="350"/>
    <cellStyle name="콤마 [ - 유형2" xfId="351"/>
    <cellStyle name="콤마 [ - 유형3" xfId="352"/>
    <cellStyle name="콤마 [ - 유형4" xfId="353"/>
    <cellStyle name="콤마 [ - 유형5" xfId="354"/>
    <cellStyle name="콤마 [ - 유형6" xfId="355"/>
    <cellStyle name="콤마 [ - 유형7" xfId="356"/>
    <cellStyle name="콤마 [ - 유형8" xfId="357"/>
    <cellStyle name="콤마 [0]_ 비목별 월별기술 " xfId="358"/>
    <cellStyle name="콤마_ 비목별 월별기술 " xfId="359"/>
    <cellStyle name="통화 [0]_1202" xfId="360"/>
    <cellStyle name="통화_1202" xfId="361"/>
    <cellStyle name="표준_(정보부문)월별인원계획" xfId="362"/>
    <cellStyle name="常规_Aug. total -1st-2002" xfId="363"/>
    <cellStyle name="桁区切り [0.00]_BE-BQ" xfId="364"/>
    <cellStyle name="桁区切り_BE-BQ" xfId="365"/>
    <cellStyle name="標準_BE-BQ" xfId="366"/>
    <cellStyle name="貨幣 [0]_00Q3902REV.1" xfId="367"/>
    <cellStyle name="貨幣[0]_BRE" xfId="368"/>
    <cellStyle name="貨幣_00Q3902REV.1" xfId="369"/>
    <cellStyle name="通貨 [0.00]_BE-BQ" xfId="370"/>
    <cellStyle name="通貨_BE-BQ" xfId="371"/>
    <cellStyle name=" [0.00]_ Att. 1- Cover" xfId="372"/>
    <cellStyle name="_ Att. 1- Cover" xfId="373"/>
    <cellStyle name="?_ Att. 1- Cover" xfId="374"/>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2</xdr:col>
      <xdr:colOff>457199</xdr:colOff>
      <xdr:row>0</xdr:row>
      <xdr:rowOff>0</xdr:rowOff>
    </xdr:from>
    <xdr:to>
      <xdr:col>6</xdr:col>
      <xdr:colOff>0</xdr:colOff>
      <xdr:row>2</xdr:row>
      <xdr:rowOff>152400</xdr:rowOff>
    </xdr:to>
    <xdr:sp macro="" textlink="">
      <xdr:nvSpPr>
        <xdr:cNvPr id="2" name="Text 2"/>
        <xdr:cNvSpPr txBox="1">
          <a:spLocks noChangeArrowheads="1"/>
        </xdr:cNvSpPr>
      </xdr:nvSpPr>
      <xdr:spPr bwMode="auto">
        <a:xfrm>
          <a:off x="4000499" y="0"/>
          <a:ext cx="2343151" cy="523875"/>
        </a:xfrm>
        <a:prstGeom prst="rect">
          <a:avLst/>
        </a:prstGeom>
        <a:noFill/>
        <a:ln w="0">
          <a:noFill/>
          <a:miter lim="800000"/>
          <a:headEnd/>
          <a:tailEnd/>
        </a:ln>
      </xdr:spPr>
      <xdr:txBody>
        <a:bodyPr vertOverflow="clip" wrap="square" lIns="27432" tIns="22860" rIns="27432" bIns="0" anchor="t" upright="1"/>
        <a:lstStyle/>
        <a:p>
          <a:pPr algn="ctr" rtl="0">
            <a:defRPr sz="1000"/>
          </a:pPr>
          <a:r>
            <a:rPr lang="en-US" sz="900" b="0" i="0" strike="noStrike">
              <a:solidFill>
                <a:srgbClr val="000000"/>
              </a:solidFill>
              <a:latin typeface=".VnTime"/>
            </a:rPr>
            <a:t>MÉu sè B 01 - DN</a:t>
          </a:r>
        </a:p>
        <a:p>
          <a:pPr algn="ctr" rtl="0">
            <a:defRPr sz="1000"/>
          </a:pPr>
          <a:r>
            <a:rPr lang="en-US" sz="900" b="0" i="0" strike="noStrike">
              <a:solidFill>
                <a:srgbClr val="000000"/>
              </a:solidFill>
              <a:latin typeface=".VnTime"/>
            </a:rPr>
            <a:t>Ban hµnh kÌm theo Q§ sè 15/2006/Q§-BTC           </a:t>
          </a:r>
        </a:p>
        <a:p>
          <a:pPr algn="ctr" rtl="0">
            <a:defRPr sz="1000"/>
          </a:pPr>
          <a:r>
            <a:rPr lang="en-US" sz="900" b="0" i="0" strike="noStrike">
              <a:solidFill>
                <a:srgbClr val="000000"/>
              </a:solidFill>
              <a:latin typeface=".VnTime"/>
            </a:rPr>
            <a:t> Ngµy 20 / 03 /2006 cña Bé tr­ëng BTC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1162051</xdr:colOff>
      <xdr:row>2</xdr:row>
      <xdr:rowOff>123825</xdr:rowOff>
    </xdr:to>
    <xdr:sp macro="" textlink="">
      <xdr:nvSpPr>
        <xdr:cNvPr id="2" name="Text 2"/>
        <xdr:cNvSpPr txBox="1">
          <a:spLocks noChangeArrowheads="1"/>
        </xdr:cNvSpPr>
      </xdr:nvSpPr>
      <xdr:spPr bwMode="auto">
        <a:xfrm>
          <a:off x="6972300" y="0"/>
          <a:ext cx="2343151" cy="523875"/>
        </a:xfrm>
        <a:prstGeom prst="rect">
          <a:avLst/>
        </a:prstGeom>
        <a:noFill/>
        <a:ln w="0">
          <a:noFill/>
          <a:miter lim="800000"/>
          <a:headEnd/>
          <a:tailEnd/>
        </a:ln>
      </xdr:spPr>
      <xdr:txBody>
        <a:bodyPr vertOverflow="clip" wrap="square" lIns="27432" tIns="22860" rIns="27432" bIns="0" anchor="t" upright="1"/>
        <a:lstStyle/>
        <a:p>
          <a:pPr algn="ctr" rtl="0">
            <a:defRPr sz="1000"/>
          </a:pPr>
          <a:r>
            <a:rPr lang="en-US" sz="900" b="0" i="0" strike="noStrike">
              <a:solidFill>
                <a:srgbClr val="000000"/>
              </a:solidFill>
              <a:latin typeface=".VnTime"/>
            </a:rPr>
            <a:t>MÉu sè B 02 - DN</a:t>
          </a:r>
        </a:p>
        <a:p>
          <a:pPr algn="ctr" rtl="0">
            <a:defRPr sz="1000"/>
          </a:pPr>
          <a:r>
            <a:rPr lang="en-US" sz="900" b="0" i="0" strike="noStrike">
              <a:solidFill>
                <a:srgbClr val="000000"/>
              </a:solidFill>
              <a:latin typeface=".VnTime"/>
            </a:rPr>
            <a:t>Ban hµnh kÌm theo Q§ sè 15/2006/Q§-BTC           </a:t>
          </a:r>
        </a:p>
        <a:p>
          <a:pPr algn="ctr" rtl="0">
            <a:defRPr sz="1000"/>
          </a:pPr>
          <a:r>
            <a:rPr lang="en-US" sz="900" b="0" i="0" strike="noStrike">
              <a:solidFill>
                <a:srgbClr val="000000"/>
              </a:solidFill>
              <a:latin typeface=".VnTime"/>
            </a:rPr>
            <a:t> Ngµy 20 / 03 /2006 cña Bé tr­ëng BTC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17</xdr:col>
      <xdr:colOff>9526</xdr:colOff>
      <xdr:row>4</xdr:row>
      <xdr:rowOff>57150</xdr:rowOff>
    </xdr:to>
    <xdr:sp macro="" textlink="">
      <xdr:nvSpPr>
        <xdr:cNvPr id="2" name="Text 2"/>
        <xdr:cNvSpPr txBox="1">
          <a:spLocks noChangeArrowheads="1"/>
        </xdr:cNvSpPr>
      </xdr:nvSpPr>
      <xdr:spPr bwMode="auto">
        <a:xfrm>
          <a:off x="4162425" y="0"/>
          <a:ext cx="2343151" cy="523875"/>
        </a:xfrm>
        <a:prstGeom prst="rect">
          <a:avLst/>
        </a:prstGeom>
        <a:noFill/>
        <a:ln w="0">
          <a:noFill/>
          <a:miter lim="800000"/>
          <a:headEnd/>
          <a:tailEnd/>
        </a:ln>
      </xdr:spPr>
      <xdr:txBody>
        <a:bodyPr vertOverflow="clip" wrap="square" lIns="27432" tIns="22860" rIns="27432" bIns="0" anchor="t" upright="1"/>
        <a:lstStyle/>
        <a:p>
          <a:pPr algn="ctr" rtl="0">
            <a:defRPr sz="1000"/>
          </a:pPr>
          <a:r>
            <a:rPr lang="en-US" sz="900" b="0" i="0" strike="noStrike">
              <a:solidFill>
                <a:srgbClr val="000000"/>
              </a:solidFill>
              <a:latin typeface=".VnTime"/>
            </a:rPr>
            <a:t>MÉu sè B 03 - DN</a:t>
          </a:r>
        </a:p>
        <a:p>
          <a:pPr algn="ctr" rtl="0">
            <a:defRPr sz="1000"/>
          </a:pPr>
          <a:r>
            <a:rPr lang="en-US" sz="900" b="0" i="0" strike="noStrike">
              <a:solidFill>
                <a:srgbClr val="000000"/>
              </a:solidFill>
              <a:latin typeface=".VnTime"/>
            </a:rPr>
            <a:t>Ban hµnh kÌm theo Q§ sè 15/2006/Q§-BTC           </a:t>
          </a:r>
        </a:p>
        <a:p>
          <a:pPr algn="ctr" rtl="0">
            <a:defRPr sz="1000"/>
          </a:pPr>
          <a:r>
            <a:rPr lang="en-US" sz="900" b="0" i="0" strike="noStrike">
              <a:solidFill>
                <a:srgbClr val="000000"/>
              </a:solidFill>
              <a:latin typeface=".VnTime"/>
            </a:rPr>
            <a:t> Ngµy 20 / 03 /2006 cña Bé tr­ëng BTC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0</xdr:rowOff>
    </xdr:from>
    <xdr:to>
      <xdr:col>9</xdr:col>
      <xdr:colOff>828675</xdr:colOff>
      <xdr:row>2</xdr:row>
      <xdr:rowOff>133350</xdr:rowOff>
    </xdr:to>
    <xdr:sp macro="" textlink="">
      <xdr:nvSpPr>
        <xdr:cNvPr id="2" name="Text 2"/>
        <xdr:cNvSpPr txBox="1">
          <a:spLocks noChangeArrowheads="1"/>
        </xdr:cNvSpPr>
      </xdr:nvSpPr>
      <xdr:spPr bwMode="auto">
        <a:xfrm>
          <a:off x="6924675" y="0"/>
          <a:ext cx="2676525" cy="647700"/>
        </a:xfrm>
        <a:prstGeom prst="rect">
          <a:avLst/>
        </a:prstGeom>
        <a:noFill/>
        <a:ln w="0">
          <a:noFill/>
          <a:miter lim="800000"/>
          <a:headEnd/>
          <a:tailEnd/>
        </a:ln>
      </xdr:spPr>
      <xdr:txBody>
        <a:bodyPr vertOverflow="clip" wrap="square" lIns="27432" tIns="22860" rIns="27432" bIns="0" anchor="t" upright="1"/>
        <a:lstStyle/>
        <a:p>
          <a:pPr algn="ctr" rtl="1">
            <a:defRPr sz="1000"/>
          </a:pPr>
          <a:r>
            <a:rPr lang="en-US" sz="900" b="0" i="0" strike="noStrike">
              <a:solidFill>
                <a:srgbClr val="000000"/>
              </a:solidFill>
              <a:latin typeface=".VnTime"/>
            </a:rPr>
            <a:t>MÉu sè:  45 /BCQT</a:t>
          </a:r>
        </a:p>
        <a:p>
          <a:pPr algn="ctr" rtl="1">
            <a:defRPr sz="1000"/>
          </a:pPr>
          <a:r>
            <a:rPr lang="en-US" sz="900" b="0" i="0" strike="noStrike">
              <a:solidFill>
                <a:srgbClr val="000000"/>
              </a:solidFill>
              <a:latin typeface=".VnTime"/>
            </a:rPr>
            <a:t>Ban hµnh kÌm theo QuyÕt ®Þnh sè 86 TCT/H§QT  </a:t>
          </a:r>
        </a:p>
        <a:p>
          <a:pPr algn="ctr" rtl="1">
            <a:defRPr sz="1000"/>
          </a:pPr>
          <a:r>
            <a:rPr lang="en-US" sz="900" b="0" i="0" strike="noStrike">
              <a:solidFill>
                <a:srgbClr val="000000"/>
              </a:solidFill>
              <a:latin typeface=".VnTime"/>
            </a:rPr>
            <a:t>Ngµy 30/3/2000 cña Chñ tÞch Héi ®ång Qu¶n trÞ TCT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447675</xdr:colOff>
      <xdr:row>0</xdr:row>
      <xdr:rowOff>85725</xdr:rowOff>
    </xdr:from>
    <xdr:to>
      <xdr:col>8</xdr:col>
      <xdr:colOff>914400</xdr:colOff>
      <xdr:row>2</xdr:row>
      <xdr:rowOff>276225</xdr:rowOff>
    </xdr:to>
    <xdr:sp macro="" textlink="">
      <xdr:nvSpPr>
        <xdr:cNvPr id="2" name="Text 2"/>
        <xdr:cNvSpPr txBox="1">
          <a:spLocks noChangeArrowheads="1"/>
        </xdr:cNvSpPr>
      </xdr:nvSpPr>
      <xdr:spPr bwMode="auto">
        <a:xfrm>
          <a:off x="6686550" y="85725"/>
          <a:ext cx="2543175" cy="609600"/>
        </a:xfrm>
        <a:prstGeom prst="rect">
          <a:avLst/>
        </a:prstGeom>
        <a:noFill/>
        <a:ln w="0">
          <a:noFill/>
          <a:miter lim="800000"/>
          <a:headEnd/>
          <a:tailEnd/>
        </a:ln>
      </xdr:spPr>
      <xdr:txBody>
        <a:bodyPr vertOverflow="clip" wrap="square" lIns="27432" tIns="22860" rIns="27432" bIns="0" anchor="t" upright="1"/>
        <a:lstStyle/>
        <a:p>
          <a:pPr algn="ctr" rtl="1">
            <a:defRPr sz="1000"/>
          </a:pPr>
          <a:r>
            <a:rPr lang="en-US" sz="900" b="0" i="0" strike="noStrike">
              <a:solidFill>
                <a:srgbClr val="000000"/>
              </a:solidFill>
              <a:latin typeface=".VnTime"/>
            </a:rPr>
            <a:t>MÉu sè:  46 /BCQT</a:t>
          </a:r>
        </a:p>
        <a:p>
          <a:pPr algn="ctr" rtl="1">
            <a:defRPr sz="1000"/>
          </a:pPr>
          <a:r>
            <a:rPr lang="en-US" sz="900" b="0" i="0" strike="noStrike">
              <a:solidFill>
                <a:srgbClr val="000000"/>
              </a:solidFill>
              <a:latin typeface=".VnTime"/>
            </a:rPr>
            <a:t>Ban hµnh kÌm theo QuyÕt ®Þnh sè: 86 TCT/H§QT ngµy 30/3/2000 cña Chñ tÞch Héi ®ång Qu¶n trÞ TCT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561975</xdr:colOff>
      <xdr:row>0</xdr:row>
      <xdr:rowOff>28575</xdr:rowOff>
    </xdr:from>
    <xdr:to>
      <xdr:col>13</xdr:col>
      <xdr:colOff>542925</xdr:colOff>
      <xdr:row>3</xdr:row>
      <xdr:rowOff>57150</xdr:rowOff>
    </xdr:to>
    <xdr:sp macro="" textlink="">
      <xdr:nvSpPr>
        <xdr:cNvPr id="2" name="Text 2"/>
        <xdr:cNvSpPr txBox="1">
          <a:spLocks noChangeArrowheads="1"/>
        </xdr:cNvSpPr>
      </xdr:nvSpPr>
      <xdr:spPr bwMode="auto">
        <a:xfrm>
          <a:off x="7705725" y="28575"/>
          <a:ext cx="1924050" cy="781050"/>
        </a:xfrm>
        <a:prstGeom prst="rect">
          <a:avLst/>
        </a:prstGeom>
        <a:noFill/>
        <a:ln w="0">
          <a:noFill/>
          <a:miter lim="800000"/>
          <a:headEnd/>
          <a:tailEnd/>
        </a:ln>
      </xdr:spPr>
      <xdr:txBody>
        <a:bodyPr vertOverflow="clip" wrap="square" lIns="27432" tIns="22860" rIns="27432" bIns="0" anchor="t" upright="1"/>
        <a:lstStyle/>
        <a:p>
          <a:pPr algn="ctr" rtl="1">
            <a:defRPr sz="1000"/>
          </a:pPr>
          <a:r>
            <a:rPr lang="en-US" sz="900" b="0" i="0" strike="noStrike">
              <a:solidFill>
                <a:srgbClr val="000000"/>
              </a:solidFill>
              <a:latin typeface=".VnTime"/>
            </a:rPr>
            <a:t>MÉu sè:  47 /BCQT</a:t>
          </a:r>
        </a:p>
        <a:p>
          <a:pPr algn="ctr" rtl="1">
            <a:defRPr sz="1000"/>
          </a:pPr>
          <a:r>
            <a:rPr lang="en-US" sz="900" b="0" i="0" strike="noStrike">
              <a:solidFill>
                <a:srgbClr val="000000"/>
              </a:solidFill>
              <a:latin typeface=".VnTime"/>
            </a:rPr>
            <a:t>Ban hµnh kÌm theo QuyÕt ®Þnh sè 86</a:t>
          </a:r>
        </a:p>
        <a:p>
          <a:pPr algn="ctr" rtl="1">
            <a:defRPr sz="1000"/>
          </a:pPr>
          <a:r>
            <a:rPr lang="en-US" sz="900" b="0" i="0" strike="noStrike">
              <a:solidFill>
                <a:srgbClr val="000000"/>
              </a:solidFill>
              <a:latin typeface=".VnTime"/>
            </a:rPr>
            <a:t>TCT/H§QT  ngµy 30/3/2000 cña </a:t>
          </a:r>
        </a:p>
        <a:p>
          <a:pPr algn="ctr" rtl="1">
            <a:defRPr sz="1000"/>
          </a:pPr>
          <a:r>
            <a:rPr lang="en-US" sz="900" b="0" i="0" strike="noStrike">
              <a:solidFill>
                <a:srgbClr val="000000"/>
              </a:solidFill>
              <a:latin typeface=".VnTime"/>
            </a:rPr>
            <a:t>Chñ tÞch Héi ®ång Qu¶n trÞ TCT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CTTQ1.2013c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hoa/BaocaoQT/BCQT%20nam%202014/Q1.2014/Co%20quan/BCTC%20Q1%20cty%20me%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CLCTTQ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CLCTTQ3.2014c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hoa/BaocaoQT/BC%20Qtoan%202013/BCTCQ3+4_2013/Cty%20me/Q3/BC%20cong%20ty%20me%20quy%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D19/Bao%20cao/Nam%202013/Q3/BCQT%20Q3%20na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D19/Bao%20cao/Nam%202013/Q3/Doanh%20thu%20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BS"/>
      <sheetName val="PL"/>
      <sheetName val="CF1"/>
      <sheetName val="PAJE"/>
      <sheetName val="CF2"/>
      <sheetName val="TM CF1"/>
      <sheetName val="BSPL"/>
      <sheetName val="BSPL2"/>
      <sheetName val="BSPL3"/>
      <sheetName val="BSPL4"/>
      <sheetName val="WK"/>
      <sheetName val="TM2010"/>
      <sheetName val="TM"/>
      <sheetName val="TM(TSCD)"/>
      <sheetName val="TM(NV)"/>
      <sheetName val="TM(Lienquan)"/>
      <sheetName val="CTPT"/>
      <sheetName val="TRANS"/>
      <sheetName val="INFOR"/>
    </sheetNames>
    <sheetDataSet>
      <sheetData sheetId="0"/>
      <sheetData sheetId="1" refreshError="1"/>
      <sheetData sheetId="2" refreshError="1"/>
      <sheetData sheetId="3">
        <row r="17">
          <cell r="F17">
            <v>-1023689460</v>
          </cell>
        </row>
      </sheetData>
      <sheetData sheetId="4" refreshError="1"/>
      <sheetData sheetId="5" refreshError="1"/>
      <sheetData sheetId="6">
        <row r="25">
          <cell r="H25" t="str">
            <v>01</v>
          </cell>
        </row>
        <row r="34">
          <cell r="H34" t="str">
            <v>02</v>
          </cell>
        </row>
        <row r="42">
          <cell r="H42" t="str">
            <v>03</v>
          </cell>
        </row>
        <row r="56">
          <cell r="H56" t="str">
            <v>04</v>
          </cell>
        </row>
        <row r="85">
          <cell r="H85" t="str">
            <v>05</v>
          </cell>
        </row>
        <row r="93">
          <cell r="H93" t="str">
            <v>06</v>
          </cell>
        </row>
        <row r="104">
          <cell r="H104" t="str">
            <v>13</v>
          </cell>
        </row>
        <row r="112">
          <cell r="H112" t="str">
            <v>14</v>
          </cell>
        </row>
        <row r="134">
          <cell r="H134" t="str">
            <v>15</v>
          </cell>
        </row>
        <row r="149">
          <cell r="H149" t="str">
            <v>16</v>
          </cell>
        </row>
        <row r="166">
          <cell r="H166" t="str">
            <v>21</v>
          </cell>
        </row>
        <row r="183">
          <cell r="H183" t="str">
            <v>22</v>
          </cell>
        </row>
        <row r="192">
          <cell r="H192" t="str">
            <v>23</v>
          </cell>
        </row>
        <row r="203">
          <cell r="H203" t="str">
            <v>24</v>
          </cell>
        </row>
        <row r="215">
          <cell r="H215" t="str">
            <v>25</v>
          </cell>
        </row>
        <row r="229">
          <cell r="H229" t="str">
            <v>26</v>
          </cell>
        </row>
        <row r="242">
          <cell r="H242" t="str">
            <v>27</v>
          </cell>
        </row>
        <row r="254">
          <cell r="H254" t="str">
            <v>31</v>
          </cell>
        </row>
        <row r="263">
          <cell r="H263" t="str">
            <v>32</v>
          </cell>
        </row>
        <row r="272">
          <cell r="H272" t="str">
            <v>33</v>
          </cell>
        </row>
        <row r="285">
          <cell r="H285" t="str">
            <v>34</v>
          </cell>
        </row>
        <row r="294">
          <cell r="H294" t="str">
            <v>35</v>
          </cell>
        </row>
        <row r="303">
          <cell r="H303" t="str">
            <v>36</v>
          </cell>
        </row>
        <row r="309">
          <cell r="H309" t="str">
            <v>61</v>
          </cell>
        </row>
        <row r="346">
          <cell r="H346" t="str">
            <v>09</v>
          </cell>
        </row>
        <row r="353">
          <cell r="H353" t="str">
            <v>10</v>
          </cell>
        </row>
        <row r="381">
          <cell r="H381" t="str">
            <v>11</v>
          </cell>
        </row>
        <row r="388">
          <cell r="H388" t="str">
            <v>12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T"/>
      <sheetName val="CD"/>
      <sheetName val="KQKD"/>
      <sheetName val="LCGT"/>
      <sheetName val="LCTT"/>
      <sheetName val="TM1"/>
      <sheetName val="TM2"/>
      <sheetName val="TM3"/>
      <sheetName val="TM4"/>
      <sheetName val="TM5"/>
      <sheetName val="Bang tinh lai"/>
      <sheetName val="Sheet3"/>
      <sheetName val="CF"/>
      <sheetName val="KQ"/>
      <sheetName val="SS"/>
    </sheetNames>
    <sheetDataSet>
      <sheetData sheetId="0"/>
      <sheetData sheetId="1"/>
      <sheetData sheetId="2">
        <row r="10">
          <cell r="C10">
            <v>1048216364</v>
          </cell>
        </row>
        <row r="11">
          <cell r="C11">
            <v>1021639591</v>
          </cell>
        </row>
        <row r="13">
          <cell r="C13">
            <v>3910091</v>
          </cell>
        </row>
        <row r="15">
          <cell r="C15">
            <v>841200</v>
          </cell>
        </row>
        <row r="16">
          <cell r="C16">
            <v>354449398</v>
          </cell>
        </row>
        <row r="17">
          <cell r="C17">
            <v>354449398</v>
          </cell>
        </row>
        <row r="19">
          <cell r="C19">
            <v>692747944</v>
          </cell>
        </row>
        <row r="25">
          <cell r="C25">
            <v>205374740</v>
          </cell>
        </row>
        <row r="26">
          <cell r="C26">
            <v>-205374740</v>
          </cell>
        </row>
      </sheetData>
      <sheetData sheetId="3">
        <row r="15">
          <cell r="F15">
            <v>-1023689460</v>
          </cell>
        </row>
        <row r="17">
          <cell r="F17">
            <v>55409577</v>
          </cell>
        </row>
        <row r="18">
          <cell r="F18">
            <v>0</v>
          </cell>
        </row>
        <row r="20">
          <cell r="F20">
            <v>0</v>
          </cell>
        </row>
        <row r="21">
          <cell r="F21">
            <v>354449398</v>
          </cell>
        </row>
        <row r="23">
          <cell r="F23">
            <v>3210362010</v>
          </cell>
        </row>
        <row r="24">
          <cell r="F24">
            <v>222112655</v>
          </cell>
        </row>
        <row r="25">
          <cell r="F25">
            <v>165611845</v>
          </cell>
        </row>
        <row r="26">
          <cell r="F26">
            <v>0</v>
          </cell>
        </row>
        <row r="27">
          <cell r="F27">
            <v>-333463836</v>
          </cell>
        </row>
        <row r="53">
          <cell r="F53">
            <v>1299846595</v>
          </cell>
        </row>
        <row r="54">
          <cell r="F54">
            <v>-3174000000</v>
          </cell>
        </row>
        <row r="62">
          <cell r="F62">
            <v>505857140</v>
          </cell>
        </row>
      </sheetData>
      <sheetData sheetId="4"/>
      <sheetData sheetId="5"/>
      <sheetData sheetId="6"/>
      <sheetData sheetId="7"/>
      <sheetData sheetId="8"/>
      <sheetData sheetId="9">
        <row r="101">
          <cell r="H101">
            <v>430777409</v>
          </cell>
        </row>
        <row r="102">
          <cell r="H102">
            <v>809399755</v>
          </cell>
        </row>
        <row r="103">
          <cell r="H103">
            <v>55409577</v>
          </cell>
        </row>
        <row r="104">
          <cell r="H104">
            <v>137425594</v>
          </cell>
        </row>
        <row r="105">
          <cell r="H105">
            <v>43428500</v>
          </cell>
        </row>
      </sheetData>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nu"/>
      <sheetName val="BS"/>
      <sheetName val="PL"/>
      <sheetName val="CF1"/>
      <sheetName val="PAJE"/>
      <sheetName val="CF2"/>
      <sheetName val="TM CF1"/>
      <sheetName val="BSPL"/>
      <sheetName val="BSPL2"/>
      <sheetName val="BSPL3"/>
      <sheetName val="BSPL4"/>
      <sheetName val="WK"/>
      <sheetName val="TM2010"/>
      <sheetName val="TM"/>
      <sheetName val="TM(TSCD)"/>
      <sheetName val="TM(NV)"/>
      <sheetName val="TM(Lienquan)"/>
      <sheetName val="CTPT"/>
      <sheetName val="TRANS"/>
      <sheetName val="INFOR"/>
    </sheetNames>
    <sheetDataSet>
      <sheetData sheetId="0" refreshError="1"/>
      <sheetData sheetId="1" refreshError="1"/>
      <sheetData sheetId="2" refreshError="1"/>
      <sheetData sheetId="3">
        <row r="17">
          <cell r="F17">
            <v>-803923115</v>
          </cell>
        </row>
        <row r="19">
          <cell r="F19">
            <v>55409577</v>
          </cell>
        </row>
        <row r="20">
          <cell r="F20">
            <v>0</v>
          </cell>
        </row>
        <row r="21">
          <cell r="F21">
            <v>0</v>
          </cell>
        </row>
        <row r="22">
          <cell r="F22">
            <v>0</v>
          </cell>
        </row>
        <row r="23">
          <cell r="F23">
            <v>236900750</v>
          </cell>
        </row>
        <row r="26">
          <cell r="F26">
            <v>3369047502</v>
          </cell>
        </row>
        <row r="27">
          <cell r="F27">
            <v>941453252</v>
          </cell>
        </row>
        <row r="28">
          <cell r="F28">
            <v>-2128990574</v>
          </cell>
        </row>
        <row r="29">
          <cell r="F29">
            <v>48000000</v>
          </cell>
        </row>
        <row r="30">
          <cell r="F30">
            <v>-217227687</v>
          </cell>
        </row>
        <row r="31">
          <cell r="F31">
            <v>0</v>
          </cell>
        </row>
        <row r="65">
          <cell r="F65">
            <v>0</v>
          </cell>
        </row>
        <row r="66">
          <cell r="F66">
            <v>-1125000000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enu"/>
      <sheetName val="BS"/>
      <sheetName val="PL"/>
      <sheetName val="CF1"/>
      <sheetName val="PAJE"/>
      <sheetName val="CF2"/>
      <sheetName val="TM CF1"/>
      <sheetName val="BSPL"/>
      <sheetName val="BSPL2"/>
      <sheetName val="BSPL3"/>
      <sheetName val="BSPL4"/>
      <sheetName val="WK"/>
      <sheetName val="TM2010"/>
      <sheetName val="TM"/>
      <sheetName val="TM(TSCD)"/>
      <sheetName val="TM(NV)"/>
      <sheetName val="TM(Lienquan)"/>
      <sheetName val="CTPT"/>
      <sheetName val="TRANS"/>
      <sheetName val="INFOR"/>
    </sheetNames>
    <sheetDataSet>
      <sheetData sheetId="0" refreshError="1"/>
      <sheetData sheetId="1" refreshError="1"/>
      <sheetData sheetId="2" refreshError="1"/>
      <sheetData sheetId="3">
        <row r="17">
          <cell r="F17">
            <v>-2217050372</v>
          </cell>
        </row>
        <row r="33">
          <cell r="F33">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T"/>
      <sheetName val="BCD"/>
      <sheetName val="KQKD"/>
      <sheetName val="LCGT"/>
      <sheetName val="LCTT"/>
      <sheetName val="TMBCTC-1"/>
      <sheetName val="TNBCTB-2"/>
      <sheetName val="TMBCTC-3"/>
      <sheetName val="TMBCTC-4"/>
      <sheetName val="TMBCTC-5"/>
      <sheetName val="Bang tinh lai"/>
      <sheetName val="Sheet3"/>
      <sheetName val="Sheet1"/>
    </sheetNames>
    <sheetDataSet>
      <sheetData sheetId="0" refreshError="1"/>
      <sheetData sheetId="1" refreshError="1"/>
      <sheetData sheetId="2">
        <row r="10">
          <cell r="C10">
            <v>10779372282</v>
          </cell>
        </row>
      </sheetData>
      <sheetData sheetId="3">
        <row r="51">
          <cell r="F51">
            <v>0</v>
          </cell>
        </row>
        <row r="55">
          <cell r="F5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F"/>
      <sheetName val="KQ"/>
      <sheetName val="SS"/>
      <sheetName val="Tam"/>
    </sheetNames>
    <sheetDataSet>
      <sheetData sheetId="0">
        <row r="1">
          <cell r="A1" t="str">
            <v>C¤NG TY CP S¤NG §µ 19</v>
          </cell>
        </row>
        <row r="9">
          <cell r="G9">
            <v>28796491</v>
          </cell>
          <cell r="H9">
            <v>1645039638</v>
          </cell>
          <cell r="J9">
            <v>1673836129</v>
          </cell>
        </row>
        <row r="10">
          <cell r="G10">
            <v>52199752</v>
          </cell>
          <cell r="H10">
            <v>1586533358</v>
          </cell>
          <cell r="J10">
            <v>1638733110</v>
          </cell>
        </row>
        <row r="11">
          <cell r="G11">
            <v>914835195</v>
          </cell>
          <cell r="H11">
            <v>1970770266</v>
          </cell>
          <cell r="J11">
            <v>2885605461</v>
          </cell>
        </row>
        <row r="12">
          <cell r="G12">
            <v>-52582348</v>
          </cell>
          <cell r="H12">
            <v>298178437</v>
          </cell>
          <cell r="J12">
            <v>0</v>
          </cell>
        </row>
        <row r="13">
          <cell r="G13">
            <v>0</v>
          </cell>
          <cell r="H13">
            <v>844839403</v>
          </cell>
          <cell r="J13">
            <v>844839403</v>
          </cell>
        </row>
        <row r="14">
          <cell r="G14">
            <v>0</v>
          </cell>
          <cell r="H14">
            <v>655851844</v>
          </cell>
          <cell r="J14">
            <v>0</v>
          </cell>
        </row>
        <row r="15">
          <cell r="G15">
            <v>0</v>
          </cell>
          <cell r="H15">
            <v>4270928615</v>
          </cell>
          <cell r="J15">
            <v>0</v>
          </cell>
        </row>
        <row r="16">
          <cell r="G16">
            <v>3044968558</v>
          </cell>
          <cell r="H16">
            <v>31727166</v>
          </cell>
          <cell r="J16">
            <v>3076695724</v>
          </cell>
        </row>
        <row r="17">
          <cell r="G17">
            <v>-1061359099</v>
          </cell>
          <cell r="H17">
            <v>2398564362</v>
          </cell>
          <cell r="J17">
            <v>0</v>
          </cell>
        </row>
        <row r="18">
          <cell r="G18">
            <v>0</v>
          </cell>
          <cell r="H18">
            <v>6488544725</v>
          </cell>
          <cell r="J18">
            <v>0</v>
          </cell>
        </row>
        <row r="19">
          <cell r="G19">
            <v>11044306676</v>
          </cell>
          <cell r="H19">
            <v>5817865944</v>
          </cell>
          <cell r="J19">
            <v>11661893551</v>
          </cell>
        </row>
        <row r="21">
          <cell r="G21">
            <v>0</v>
          </cell>
          <cell r="H21">
            <v>675703098</v>
          </cell>
          <cell r="J21">
            <v>0</v>
          </cell>
        </row>
        <row r="22">
          <cell r="G22">
            <v>0</v>
          </cell>
          <cell r="H22">
            <v>9537607</v>
          </cell>
          <cell r="J22">
            <v>9537607</v>
          </cell>
        </row>
        <row r="23">
          <cell r="G23">
            <v>0</v>
          </cell>
          <cell r="H23">
            <v>143344962</v>
          </cell>
          <cell r="J23">
            <v>0</v>
          </cell>
        </row>
        <row r="24">
          <cell r="G24">
            <v>0</v>
          </cell>
          <cell r="H24">
            <v>254611810</v>
          </cell>
          <cell r="J24">
            <v>0</v>
          </cell>
        </row>
        <row r="25">
          <cell r="G25">
            <v>-149924097</v>
          </cell>
          <cell r="H25">
            <v>149924097</v>
          </cell>
          <cell r="J25">
            <v>0</v>
          </cell>
        </row>
        <row r="26">
          <cell r="G26">
            <v>0</v>
          </cell>
          <cell r="H26">
            <v>204788020</v>
          </cell>
          <cell r="J26">
            <v>204788020</v>
          </cell>
        </row>
        <row r="27">
          <cell r="G27">
            <v>-10302001</v>
          </cell>
          <cell r="H27">
            <v>10302001</v>
          </cell>
          <cell r="J27">
            <v>0</v>
          </cell>
        </row>
        <row r="28">
          <cell r="G28">
            <v>-1084545348</v>
          </cell>
          <cell r="H28">
            <v>1169720065</v>
          </cell>
          <cell r="J28">
            <v>85174717</v>
          </cell>
        </row>
        <row r="29">
          <cell r="G29">
            <v>0</v>
          </cell>
          <cell r="H29">
            <v>900494495</v>
          </cell>
          <cell r="J29">
            <v>900494495</v>
          </cell>
        </row>
        <row r="31">
          <cell r="J31">
            <v>198576000</v>
          </cell>
        </row>
      </sheetData>
      <sheetData sheetId="1">
        <row r="1">
          <cell r="A1" t="str">
            <v>C¤NG TY CP S¤NG §µ 19</v>
          </cell>
        </row>
        <row r="8">
          <cell r="D8">
            <v>337798078</v>
          </cell>
          <cell r="G8">
            <v>2011634207</v>
          </cell>
          <cell r="H8">
            <v>3196161719</v>
          </cell>
        </row>
        <row r="9">
          <cell r="G9">
            <v>1638733110</v>
          </cell>
          <cell r="H9">
            <v>1425720193</v>
          </cell>
        </row>
        <row r="10">
          <cell r="D10">
            <v>87379994</v>
          </cell>
          <cell r="G10">
            <v>2972985455</v>
          </cell>
          <cell r="H10">
            <v>2972985455</v>
          </cell>
        </row>
        <row r="11">
          <cell r="G11">
            <v>0</v>
          </cell>
        </row>
        <row r="12">
          <cell r="G12">
            <v>844839403</v>
          </cell>
          <cell r="H12">
            <v>844839403</v>
          </cell>
        </row>
        <row r="13">
          <cell r="G13">
            <v>0</v>
          </cell>
        </row>
        <row r="14">
          <cell r="G14">
            <v>0</v>
          </cell>
        </row>
        <row r="15">
          <cell r="D15">
            <v>128403811</v>
          </cell>
          <cell r="G15">
            <v>3205099535</v>
          </cell>
          <cell r="H15">
            <v>3205099535</v>
          </cell>
        </row>
        <row r="16">
          <cell r="G16">
            <v>0</v>
          </cell>
        </row>
        <row r="17">
          <cell r="G17">
            <v>0</v>
          </cell>
        </row>
        <row r="18">
          <cell r="D18">
            <v>757293389</v>
          </cell>
          <cell r="G18">
            <v>12419186940</v>
          </cell>
          <cell r="H18">
            <v>12520308848</v>
          </cell>
        </row>
        <row r="20">
          <cell r="G20">
            <v>0</v>
          </cell>
        </row>
        <row r="21">
          <cell r="G21">
            <v>9537607</v>
          </cell>
        </row>
        <row r="22">
          <cell r="G22">
            <v>0</v>
          </cell>
        </row>
        <row r="23">
          <cell r="G23">
            <v>0</v>
          </cell>
        </row>
        <row r="24">
          <cell r="G24">
            <v>0</v>
          </cell>
        </row>
        <row r="25">
          <cell r="G25">
            <v>204788020</v>
          </cell>
          <cell r="H25">
            <v>56354586</v>
          </cell>
        </row>
        <row r="26">
          <cell r="G26">
            <v>0</v>
          </cell>
        </row>
        <row r="27">
          <cell r="G27">
            <v>85174717</v>
          </cell>
          <cell r="H27">
            <v>-152235532</v>
          </cell>
        </row>
      </sheetData>
      <sheetData sheetId="2" refreshError="1"/>
      <sheetData sheetId="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H"/>
      <sheetName val="DT1"/>
      <sheetName val="DT2"/>
      <sheetName val="PG"/>
      <sheetName val="Sheet3"/>
    </sheetNames>
    <sheetDataSet>
      <sheetData sheetId="0">
        <row r="9">
          <cell r="E9">
            <v>8415635211.818182</v>
          </cell>
        </row>
        <row r="17">
          <cell r="E17">
            <v>1416934545</v>
          </cell>
        </row>
        <row r="19">
          <cell r="E19">
            <v>3205099535</v>
          </cell>
        </row>
        <row r="21">
          <cell r="E21">
            <v>844839403</v>
          </cell>
        </row>
        <row r="26">
          <cell r="E26">
            <v>900494495</v>
          </cell>
        </row>
        <row r="28">
          <cell r="E28">
            <v>-152235532</v>
          </cell>
        </row>
        <row r="30">
          <cell r="E30">
            <v>3196161719</v>
          </cell>
        </row>
        <row r="44">
          <cell r="E44">
            <v>1425720193</v>
          </cell>
        </row>
        <row r="47">
          <cell r="E47">
            <v>56354586</v>
          </cell>
        </row>
        <row r="49">
          <cell r="E49">
            <v>159980000</v>
          </cell>
        </row>
        <row r="55">
          <cell r="E55">
            <v>5968525</v>
          </cell>
        </row>
        <row r="56">
          <cell r="E56">
            <v>101121908</v>
          </cell>
        </row>
        <row r="58">
          <cell r="E58">
            <v>3218318182</v>
          </cell>
        </row>
        <row r="77">
          <cell r="E77">
            <v>60000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57"/>
  <sheetViews>
    <sheetView topLeftCell="A18" workbookViewId="0">
      <selection activeCell="C30" sqref="C30"/>
    </sheetView>
  </sheetViews>
  <sheetFormatPr defaultRowHeight="12.75"/>
  <cols>
    <col min="1" max="1" width="40.140625" style="7" customWidth="1"/>
    <col min="2" max="4" width="15" style="7" customWidth="1"/>
    <col min="5" max="5" width="11.28515625" style="7" customWidth="1"/>
    <col min="6" max="6" width="19.28515625" style="7" customWidth="1"/>
    <col min="7" max="8" width="14.5703125" style="7" bestFit="1" customWidth="1"/>
    <col min="9" max="9" width="16" style="7" bestFit="1" customWidth="1"/>
    <col min="10" max="11" width="12.5703125" style="7" bestFit="1" customWidth="1"/>
    <col min="12" max="16384" width="9.140625" style="7"/>
  </cols>
  <sheetData>
    <row r="1" spans="1:5" ht="15.75">
      <c r="A1" s="233" t="s">
        <v>50</v>
      </c>
      <c r="B1" s="640" t="s">
        <v>511</v>
      </c>
      <c r="C1" s="641"/>
      <c r="D1" s="641"/>
      <c r="E1" s="641"/>
    </row>
    <row r="2" spans="1:5" ht="15.75">
      <c r="A2" s="639" t="s">
        <v>539</v>
      </c>
      <c r="B2" s="640" t="s">
        <v>540</v>
      </c>
      <c r="C2" s="641"/>
      <c r="D2" s="641"/>
      <c r="E2" s="641"/>
    </row>
    <row r="3" spans="1:5" ht="15.75">
      <c r="A3" s="233" t="s">
        <v>510</v>
      </c>
      <c r="B3" s="642" t="s">
        <v>538</v>
      </c>
      <c r="C3" s="643"/>
      <c r="D3" s="643"/>
      <c r="E3" s="643"/>
    </row>
    <row r="4" spans="1:5" ht="16.5">
      <c r="B4" s="644" t="s">
        <v>982</v>
      </c>
      <c r="C4" s="645"/>
      <c r="D4" s="645"/>
      <c r="E4" s="645"/>
    </row>
    <row r="6" spans="1:5" ht="24" customHeight="1">
      <c r="A6" s="647" t="s">
        <v>983</v>
      </c>
      <c r="B6" s="646"/>
      <c r="C6" s="646"/>
      <c r="D6" s="646"/>
      <c r="E6" s="646"/>
    </row>
    <row r="8" spans="1:5" ht="19.5">
      <c r="A8" s="257" t="s">
        <v>512</v>
      </c>
      <c r="B8" s="258" t="s">
        <v>537</v>
      </c>
    </row>
    <row r="9" spans="1:5" ht="18.75">
      <c r="B9" s="258" t="s">
        <v>536</v>
      </c>
    </row>
    <row r="10" spans="1:5" ht="11.25" customHeight="1">
      <c r="A10" s="630"/>
    </row>
    <row r="11" spans="1:5" ht="21" customHeight="1">
      <c r="A11" s="259" t="s">
        <v>513</v>
      </c>
      <c r="B11" s="650" t="s">
        <v>391</v>
      </c>
      <c r="C11" s="648"/>
      <c r="D11" s="648"/>
      <c r="E11" s="648"/>
    </row>
    <row r="12" spans="1:5" ht="21" customHeight="1">
      <c r="A12" s="259" t="s">
        <v>514</v>
      </c>
      <c r="B12" s="650" t="s">
        <v>515</v>
      </c>
      <c r="C12" s="649"/>
      <c r="D12" s="649"/>
      <c r="E12" s="649"/>
    </row>
    <row r="13" spans="1:5" ht="21" customHeight="1">
      <c r="A13" s="259" t="s">
        <v>516</v>
      </c>
      <c r="B13" s="653" t="s">
        <v>541</v>
      </c>
      <c r="C13" s="651" t="s">
        <v>47</v>
      </c>
      <c r="D13" s="654" t="s">
        <v>48</v>
      </c>
    </row>
    <row r="14" spans="1:5" ht="26.25" customHeight="1">
      <c r="A14" s="652" t="s">
        <v>984</v>
      </c>
      <c r="B14" s="649"/>
      <c r="C14" s="649"/>
      <c r="D14" s="649"/>
      <c r="E14" s="649"/>
    </row>
    <row r="16" spans="1:5" s="660" customFormat="1" ht="33" customHeight="1">
      <c r="A16" s="985" t="s">
        <v>59</v>
      </c>
      <c r="B16" s="987" t="s">
        <v>985</v>
      </c>
      <c r="C16" s="988"/>
      <c r="D16" s="987" t="s">
        <v>517</v>
      </c>
      <c r="E16" s="988"/>
    </row>
    <row r="17" spans="1:11" s="660" customFormat="1" ht="33" customHeight="1">
      <c r="A17" s="986"/>
      <c r="B17" s="764" t="s">
        <v>396</v>
      </c>
      <c r="C17" s="764" t="s">
        <v>395</v>
      </c>
      <c r="D17" s="764" t="s">
        <v>518</v>
      </c>
      <c r="E17" s="764" t="s">
        <v>519</v>
      </c>
    </row>
    <row r="18" spans="1:11">
      <c r="A18" s="260" t="s">
        <v>151</v>
      </c>
      <c r="B18" s="260">
        <v>1</v>
      </c>
      <c r="C18" s="260">
        <v>2</v>
      </c>
      <c r="D18" s="260" t="s">
        <v>152</v>
      </c>
      <c r="E18" s="260" t="s">
        <v>153</v>
      </c>
    </row>
    <row r="19" spans="1:11" s="648" customFormat="1" ht="21" customHeight="1">
      <c r="A19" s="655" t="s">
        <v>520</v>
      </c>
      <c r="B19" s="631"/>
      <c r="C19" s="631"/>
      <c r="D19" s="631"/>
      <c r="E19" s="631"/>
      <c r="H19" s="768">
        <f>C35+H28</f>
        <v>-906375826</v>
      </c>
      <c r="J19" s="649" t="s">
        <v>632</v>
      </c>
      <c r="K19" s="767" t="s">
        <v>633</v>
      </c>
    </row>
    <row r="20" spans="1:11" s="649" customFormat="1" ht="30">
      <c r="A20" s="261" t="s">
        <v>185</v>
      </c>
      <c r="B20" s="632">
        <f>KQKD!C12</f>
        <v>977407094</v>
      </c>
      <c r="C20" s="632">
        <f>KQKD!D12</f>
        <v>26576773</v>
      </c>
      <c r="D20" s="632">
        <f>+B20-C20</f>
        <v>950830321</v>
      </c>
      <c r="E20" s="633">
        <f>D20/C20</f>
        <v>35.776740878209708</v>
      </c>
      <c r="F20" s="767">
        <f>+D20+D21</f>
        <v>950595307</v>
      </c>
      <c r="I20" s="772">
        <f>J20-K20</f>
        <v>425141085</v>
      </c>
      <c r="J20" s="767">
        <f>SUM(J21:J26)</f>
        <v>322688374</v>
      </c>
      <c r="K20" s="767">
        <f>SUM(K21:K26)</f>
        <v>-102452711</v>
      </c>
    </row>
    <row r="21" spans="1:11" s="649" customFormat="1" ht="21" customHeight="1">
      <c r="A21" s="656" t="s">
        <v>186</v>
      </c>
      <c r="B21" s="632">
        <f>KQKD!C15</f>
        <v>606186</v>
      </c>
      <c r="C21" s="632">
        <f>KQKD!D15</f>
        <v>841200</v>
      </c>
      <c r="D21" s="632">
        <f>+B21-C21</f>
        <v>-235014</v>
      </c>
      <c r="E21" s="633">
        <f>D21/C21</f>
        <v>-0.27937945791726104</v>
      </c>
      <c r="G21" s="649" t="s">
        <v>628</v>
      </c>
      <c r="H21" s="767">
        <f>D20</f>
        <v>950830321</v>
      </c>
      <c r="J21" s="767">
        <f>H28</f>
        <v>117313634</v>
      </c>
      <c r="K21" s="767">
        <f>H23</f>
        <v>-1634340</v>
      </c>
    </row>
    <row r="22" spans="1:11" s="649" customFormat="1" ht="21" customHeight="1">
      <c r="A22" s="656" t="s">
        <v>187</v>
      </c>
      <c r="B22" s="632">
        <f>KQKD!C21</f>
        <v>0</v>
      </c>
      <c r="C22" s="632">
        <f>KQKD!D21</f>
        <v>0</v>
      </c>
      <c r="D22" s="632">
        <f>+B22-C22</f>
        <v>0</v>
      </c>
      <c r="E22" s="633"/>
      <c r="G22" s="649" t="s">
        <v>530</v>
      </c>
      <c r="H22" s="767">
        <f>D25</f>
        <v>949195981</v>
      </c>
      <c r="J22" s="767">
        <f>I32</f>
        <v>0</v>
      </c>
      <c r="K22" s="767">
        <f>D27</f>
        <v>-100818371</v>
      </c>
    </row>
    <row r="23" spans="1:11" s="760" customFormat="1" ht="21" customHeight="1">
      <c r="A23" s="757" t="s">
        <v>188</v>
      </c>
      <c r="B23" s="758">
        <f>B22+B21+B20</f>
        <v>978013280</v>
      </c>
      <c r="C23" s="758">
        <f>C22+C21+C20</f>
        <v>27417973</v>
      </c>
      <c r="D23" s="758">
        <f>D22+D21+D20</f>
        <v>950595307</v>
      </c>
      <c r="E23" s="759">
        <f>D23/C23</f>
        <v>34.670517291704968</v>
      </c>
      <c r="H23" s="769">
        <f>H22-H21</f>
        <v>-1634340</v>
      </c>
      <c r="J23" s="771">
        <f>C32</f>
        <v>205374740</v>
      </c>
      <c r="K23" s="769"/>
    </row>
    <row r="24" spans="1:11" s="648" customFormat="1" ht="21" customHeight="1">
      <c r="A24" s="655" t="s">
        <v>189</v>
      </c>
      <c r="B24" s="657"/>
      <c r="C24" s="657"/>
      <c r="D24" s="657"/>
      <c r="E24" s="658"/>
      <c r="K24" s="768"/>
    </row>
    <row r="25" spans="1:11" s="649" customFormat="1" ht="21" customHeight="1">
      <c r="A25" s="656" t="s">
        <v>190</v>
      </c>
      <c r="B25" s="632">
        <f>KQKD!C13</f>
        <v>953106072</v>
      </c>
      <c r="C25" s="632">
        <f>KQKD!D13</f>
        <v>3910091</v>
      </c>
      <c r="D25" s="632">
        <f>+B25-C25</f>
        <v>949195981</v>
      </c>
      <c r="E25" s="633">
        <f>D25/C25</f>
        <v>242.75547065272906</v>
      </c>
      <c r="K25" s="767"/>
    </row>
    <row r="26" spans="1:11" s="649" customFormat="1" ht="21" customHeight="1">
      <c r="A26" s="656" t="s">
        <v>521</v>
      </c>
      <c r="B26" s="632">
        <f>KQKD!C16</f>
        <v>236900750</v>
      </c>
      <c r="C26" s="632">
        <f>KQKD!D16</f>
        <v>354449398</v>
      </c>
      <c r="D26" s="632">
        <f>+B26-C26</f>
        <v>-117548648</v>
      </c>
      <c r="E26" s="633">
        <f>D26/C26</f>
        <v>-0.33163731879155284</v>
      </c>
      <c r="G26" s="649" t="s">
        <v>626</v>
      </c>
      <c r="H26" s="767">
        <f>B21-C21</f>
        <v>-235014</v>
      </c>
    </row>
    <row r="27" spans="1:11" s="649" customFormat="1" ht="21" customHeight="1">
      <c r="A27" s="656" t="s">
        <v>191</v>
      </c>
      <c r="B27" s="632">
        <f>KQKD!C19</f>
        <v>591929573</v>
      </c>
      <c r="C27" s="632">
        <f>KQKD!D19</f>
        <v>692747944</v>
      </c>
      <c r="D27" s="632">
        <f>+B27-C27</f>
        <v>-100818371</v>
      </c>
      <c r="E27" s="633">
        <f>D27/C27</f>
        <v>-0.14553398804457512</v>
      </c>
      <c r="F27" s="767">
        <f>+D27+D26</f>
        <v>-218367019</v>
      </c>
      <c r="G27" s="649" t="s">
        <v>627</v>
      </c>
      <c r="H27" s="767">
        <f>B26-C26</f>
        <v>-117548648</v>
      </c>
    </row>
    <row r="28" spans="1:11" s="649" customFormat="1" ht="21" customHeight="1">
      <c r="A28" s="656" t="s">
        <v>192</v>
      </c>
      <c r="B28" s="632">
        <f>KQKD!C22</f>
        <v>0</v>
      </c>
      <c r="C28" s="632">
        <f>KQKD!D22</f>
        <v>0</v>
      </c>
      <c r="D28" s="632">
        <f>+B28-C28</f>
        <v>0</v>
      </c>
      <c r="E28" s="633"/>
      <c r="H28" s="767">
        <f>H26-H27</f>
        <v>117313634</v>
      </c>
    </row>
    <row r="29" spans="1:11" s="760" customFormat="1" ht="21" customHeight="1">
      <c r="A29" s="757" t="s">
        <v>193</v>
      </c>
      <c r="B29" s="758">
        <f>+B28+B27+B26+B25</f>
        <v>1781936395</v>
      </c>
      <c r="C29" s="758">
        <f>+C28+C27+C26+C25</f>
        <v>1051107433</v>
      </c>
      <c r="D29" s="758">
        <f>+D28+D27+D26+D25</f>
        <v>730828962</v>
      </c>
      <c r="E29" s="759">
        <f>D29/C29</f>
        <v>0.69529425732830874</v>
      </c>
    </row>
    <row r="30" spans="1:11" s="648" customFormat="1" ht="21" customHeight="1">
      <c r="A30" s="655" t="s">
        <v>522</v>
      </c>
      <c r="B30" s="634"/>
      <c r="C30" s="634"/>
      <c r="D30" s="634"/>
      <c r="E30" s="635"/>
      <c r="G30" s="648" t="s">
        <v>629</v>
      </c>
      <c r="H30" s="768">
        <f>C22</f>
        <v>0</v>
      </c>
      <c r="I30" s="768">
        <f>D22</f>
        <v>0</v>
      </c>
    </row>
    <row r="31" spans="1:11" s="648" customFormat="1" ht="21" customHeight="1">
      <c r="A31" s="655" t="s">
        <v>523</v>
      </c>
      <c r="B31" s="634">
        <f>+B23-B29+B30</f>
        <v>-803923115</v>
      </c>
      <c r="C31" s="634">
        <f>+C23-C29</f>
        <v>-1023689460</v>
      </c>
      <c r="D31" s="634">
        <f>+D23-D29</f>
        <v>219766345</v>
      </c>
      <c r="E31" s="635">
        <f>D31/C31</f>
        <v>-0.21468067571976368</v>
      </c>
      <c r="G31" s="648" t="s">
        <v>630</v>
      </c>
      <c r="H31" s="768">
        <f>C28</f>
        <v>0</v>
      </c>
      <c r="I31" s="768">
        <f>D28</f>
        <v>0</v>
      </c>
    </row>
    <row r="32" spans="1:11" s="648" customFormat="1" ht="21" customHeight="1">
      <c r="A32" s="655" t="s">
        <v>524</v>
      </c>
      <c r="B32" s="634">
        <f>KQKD!C25</f>
        <v>0</v>
      </c>
      <c r="C32" s="634">
        <f>KQKD!D25</f>
        <v>205374740</v>
      </c>
      <c r="D32" s="634"/>
      <c r="E32" s="761"/>
      <c r="H32" s="768">
        <f>H30-H31</f>
        <v>0</v>
      </c>
      <c r="I32" s="768">
        <f>I30-I31</f>
        <v>0</v>
      </c>
    </row>
    <row r="33" spans="1:9" s="648" customFormat="1" ht="21" customHeight="1">
      <c r="A33" s="762" t="s">
        <v>525</v>
      </c>
      <c r="B33" s="634">
        <f>KQKD!C26</f>
        <v>0</v>
      </c>
      <c r="C33" s="634">
        <f>KQKD!D26</f>
        <v>-205374740</v>
      </c>
      <c r="D33" s="657"/>
      <c r="E33" s="761"/>
    </row>
    <row r="34" spans="1:9" s="648" customFormat="1" ht="28.5">
      <c r="A34" s="762" t="s">
        <v>526</v>
      </c>
      <c r="B34" s="634"/>
      <c r="C34" s="634"/>
      <c r="D34" s="657">
        <f>D30</f>
        <v>0</v>
      </c>
      <c r="E34" s="761">
        <f>E30</f>
        <v>0</v>
      </c>
      <c r="I34" s="768">
        <f>H28+I32</f>
        <v>117313634</v>
      </c>
    </row>
    <row r="35" spans="1:9" s="648" customFormat="1" ht="21" customHeight="1">
      <c r="A35" s="763" t="s">
        <v>527</v>
      </c>
      <c r="B35" s="636">
        <f>B31</f>
        <v>-803923115</v>
      </c>
      <c r="C35" s="636">
        <f>+C31-C32-C33-C34</f>
        <v>-1023689460</v>
      </c>
      <c r="D35" s="636">
        <f>B35-C35</f>
        <v>219766345</v>
      </c>
      <c r="E35" s="637">
        <f>D35/C35</f>
        <v>-0.21468067571976368</v>
      </c>
      <c r="H35" s="648" t="s">
        <v>631</v>
      </c>
      <c r="I35" s="770">
        <v>2682410362</v>
      </c>
    </row>
    <row r="36" spans="1:9">
      <c r="G36" s="7" t="s">
        <v>529</v>
      </c>
      <c r="H36" s="7" t="s">
        <v>530</v>
      </c>
      <c r="I36" s="638">
        <f>I34-I35</f>
        <v>-2565096728</v>
      </c>
    </row>
    <row r="37" spans="1:9" ht="39.75" customHeight="1">
      <c r="A37" s="989" t="s">
        <v>994</v>
      </c>
      <c r="B37" s="990"/>
      <c r="C37" s="990"/>
      <c r="D37" s="990"/>
      <c r="E37" s="990"/>
      <c r="F37" s="638">
        <f>C35-B35</f>
        <v>-219766345</v>
      </c>
    </row>
    <row r="38" spans="1:9" ht="24.75" customHeight="1">
      <c r="A38" s="993" t="s">
        <v>634</v>
      </c>
      <c r="B38" s="994"/>
      <c r="C38" s="994"/>
      <c r="D38" s="994"/>
      <c r="E38" s="994"/>
      <c r="F38" s="638"/>
    </row>
    <row r="39" spans="1:9" s="266" customFormat="1" ht="55.5" customHeight="1">
      <c r="A39" s="996" t="s">
        <v>999</v>
      </c>
      <c r="B39" s="990"/>
      <c r="C39" s="990"/>
      <c r="D39" s="990"/>
      <c r="E39" s="990"/>
      <c r="F39" s="773">
        <f>D20</f>
        <v>950830321</v>
      </c>
      <c r="G39" s="773">
        <f>D21</f>
        <v>-235014</v>
      </c>
      <c r="H39" s="773">
        <f>+G39+F39</f>
        <v>950595307</v>
      </c>
    </row>
    <row r="40" spans="1:9" ht="35.25" customHeight="1">
      <c r="A40" s="997" t="s">
        <v>995</v>
      </c>
      <c r="B40" s="997"/>
      <c r="C40" s="997"/>
      <c r="D40" s="997"/>
      <c r="E40" s="997"/>
      <c r="F40" s="638">
        <f>-D27</f>
        <v>100818371</v>
      </c>
      <c r="G40" s="638">
        <f>+G45+F45</f>
        <v>-235014</v>
      </c>
    </row>
    <row r="41" spans="1:9" ht="42.75" customHeight="1">
      <c r="A41" s="989" t="s">
        <v>996</v>
      </c>
      <c r="B41" s="990"/>
      <c r="C41" s="990"/>
      <c r="D41" s="990"/>
      <c r="E41" s="990"/>
      <c r="F41" s="638">
        <f>-D26</f>
        <v>117548648</v>
      </c>
      <c r="G41" s="638">
        <f>D20</f>
        <v>950830321</v>
      </c>
      <c r="H41" s="638">
        <f>D25</f>
        <v>949195981</v>
      </c>
    </row>
    <row r="42" spans="1:9" ht="30" hidden="1" customHeight="1">
      <c r="A42" s="997" t="s">
        <v>975</v>
      </c>
      <c r="B42" s="997"/>
      <c r="C42" s="997"/>
      <c r="D42" s="997"/>
      <c r="E42" s="997"/>
      <c r="F42" s="638">
        <f>D28</f>
        <v>0</v>
      </c>
      <c r="G42" s="638"/>
    </row>
    <row r="43" spans="1:9" ht="33.75" customHeight="1">
      <c r="A43" s="995" t="s">
        <v>635</v>
      </c>
      <c r="B43" s="995"/>
      <c r="C43" s="995"/>
      <c r="D43" s="995"/>
      <c r="E43" s="995"/>
      <c r="F43" s="638">
        <f>-D28</f>
        <v>0</v>
      </c>
      <c r="G43" s="638">
        <f>+F43+F41</f>
        <v>117548648</v>
      </c>
      <c r="H43" s="638">
        <f>D26</f>
        <v>-117548648</v>
      </c>
    </row>
    <row r="44" spans="1:9" ht="42.75" customHeight="1">
      <c r="A44" s="989" t="s">
        <v>997</v>
      </c>
      <c r="B44" s="990"/>
      <c r="C44" s="990"/>
      <c r="D44" s="990"/>
      <c r="E44" s="990"/>
      <c r="F44" s="638">
        <f>-D25</f>
        <v>-949195981</v>
      </c>
      <c r="G44" s="638">
        <f>D19</f>
        <v>0</v>
      </c>
      <c r="H44" s="638">
        <f>D24</f>
        <v>0</v>
      </c>
    </row>
    <row r="45" spans="1:9" s="266" customFormat="1" ht="45.75" customHeight="1">
      <c r="A45" s="996" t="s">
        <v>998</v>
      </c>
      <c r="B45" s="990"/>
      <c r="C45" s="990"/>
      <c r="D45" s="990"/>
      <c r="E45" s="990"/>
      <c r="F45" s="773">
        <f>D21</f>
        <v>-235014</v>
      </c>
      <c r="G45" s="773">
        <f>D22</f>
        <v>0</v>
      </c>
      <c r="H45" s="773">
        <f>+G45+F45</f>
        <v>-235014</v>
      </c>
    </row>
    <row r="46" spans="1:9" ht="56.25" hidden="1" customHeight="1">
      <c r="A46" s="989" t="s">
        <v>964</v>
      </c>
      <c r="B46" s="990"/>
      <c r="C46" s="990"/>
      <c r="D46" s="990"/>
      <c r="E46" s="990"/>
      <c r="F46" s="638">
        <f>+D22-D28</f>
        <v>0</v>
      </c>
      <c r="G46" s="638">
        <f>D22</f>
        <v>0</v>
      </c>
      <c r="H46" s="638">
        <f>D28</f>
        <v>0</v>
      </c>
    </row>
    <row r="47" spans="1:9" ht="50.25" customHeight="1">
      <c r="A47" s="991" t="s">
        <v>1000</v>
      </c>
      <c r="B47" s="992"/>
      <c r="C47" s="992"/>
      <c r="D47" s="992"/>
      <c r="E47" s="992"/>
      <c r="F47" s="638">
        <f>+F39+F44+F40+F41+F43+G45</f>
        <v>220001359</v>
      </c>
      <c r="G47" s="638">
        <f>+G40+F40</f>
        <v>100583357</v>
      </c>
    </row>
    <row r="48" spans="1:9" ht="27" customHeight="1">
      <c r="A48" s="977" t="s">
        <v>960</v>
      </c>
      <c r="B48" s="747"/>
      <c r="C48" s="747"/>
      <c r="D48" s="747"/>
      <c r="E48" s="747"/>
      <c r="F48" s="638">
        <f>+F47-F37</f>
        <v>439767704</v>
      </c>
    </row>
    <row r="49" spans="1:5" ht="27" customHeight="1">
      <c r="A49" s="977"/>
      <c r="B49" s="976"/>
      <c r="C49" s="976"/>
      <c r="D49" s="976"/>
      <c r="E49" s="976"/>
    </row>
    <row r="50" spans="1:5" s="649" customFormat="1" ht="29.25" customHeight="1">
      <c r="A50" s="774" t="s">
        <v>195</v>
      </c>
      <c r="C50" s="775"/>
      <c r="D50" s="774" t="s">
        <v>196</v>
      </c>
      <c r="E50" s="775"/>
    </row>
    <row r="57" spans="1:5" s="320" customFormat="1" ht="15.75">
      <c r="A57" s="748" t="s">
        <v>154</v>
      </c>
      <c r="D57" s="748" t="s">
        <v>588</v>
      </c>
    </row>
  </sheetData>
  <mergeCells count="14">
    <mergeCell ref="A16:A17"/>
    <mergeCell ref="B16:C16"/>
    <mergeCell ref="D16:E16"/>
    <mergeCell ref="A37:E37"/>
    <mergeCell ref="A47:E47"/>
    <mergeCell ref="A38:E38"/>
    <mergeCell ref="A43:E43"/>
    <mergeCell ref="A45:E45"/>
    <mergeCell ref="A41:E41"/>
    <mergeCell ref="A42:E42"/>
    <mergeCell ref="A46:E46"/>
    <mergeCell ref="A44:E44"/>
    <mergeCell ref="A40:E40"/>
    <mergeCell ref="A39:E39"/>
  </mergeCells>
  <phoneticPr fontId="8" type="noConversion"/>
  <pageMargins left="0.49" right="0" top="0.36" bottom="0.43" header="0.17"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8"/>
  <dimension ref="A1:M23"/>
  <sheetViews>
    <sheetView workbookViewId="0"/>
  </sheetViews>
  <sheetFormatPr defaultRowHeight="12.75"/>
  <cols>
    <col min="1" max="1" width="10.85546875" style="7" customWidth="1"/>
    <col min="2" max="2" width="36.7109375" style="7" customWidth="1"/>
    <col min="3" max="3" width="12.5703125" style="9" customWidth="1"/>
    <col min="4" max="4" width="19.5703125" style="9" customWidth="1"/>
    <col min="5" max="5" width="17.28515625" style="9" customWidth="1"/>
    <col min="6" max="6" width="15.85546875" style="9" customWidth="1"/>
    <col min="7" max="7" width="15.28515625" style="10" customWidth="1"/>
    <col min="8" max="8" width="17.7109375" style="11" bestFit="1" customWidth="1"/>
    <col min="9" max="9" width="17.85546875" style="9" customWidth="1"/>
    <col min="10" max="10" width="12.28515625" style="9" customWidth="1"/>
    <col min="11" max="11" width="13.85546875" style="9" customWidth="1"/>
    <col min="12" max="13" width="9.140625" style="9"/>
    <col min="14" max="16384" width="9.140625" style="7"/>
  </cols>
  <sheetData>
    <row r="1" spans="1:12">
      <c r="A1" s="7" t="s">
        <v>13</v>
      </c>
    </row>
    <row r="4" spans="1:12">
      <c r="A4" s="7" t="s">
        <v>14</v>
      </c>
    </row>
    <row r="5" spans="1:12">
      <c r="A5" s="7" t="s">
        <v>28</v>
      </c>
    </row>
    <row r="6" spans="1:12">
      <c r="G6" s="10" t="s">
        <v>21</v>
      </c>
      <c r="I6" s="9" t="s">
        <v>22</v>
      </c>
      <c r="K6" s="9" t="s">
        <v>23</v>
      </c>
      <c r="L6" s="9" t="s">
        <v>27</v>
      </c>
    </row>
    <row r="7" spans="1:12">
      <c r="A7" s="7" t="s">
        <v>15</v>
      </c>
      <c r="B7" s="7" t="s">
        <v>16</v>
      </c>
      <c r="C7" s="9" t="s">
        <v>17</v>
      </c>
      <c r="D7" s="9" t="s">
        <v>18</v>
      </c>
      <c r="E7" s="9" t="s">
        <v>19</v>
      </c>
      <c r="F7" s="9" t="s">
        <v>20</v>
      </c>
      <c r="G7" s="10" t="s">
        <v>24</v>
      </c>
      <c r="H7" s="11" t="s">
        <v>35</v>
      </c>
      <c r="I7" s="9" t="s">
        <v>25</v>
      </c>
      <c r="J7" s="9" t="s">
        <v>26</v>
      </c>
    </row>
    <row r="8" spans="1:12">
      <c r="B8" s="7" t="s">
        <v>30</v>
      </c>
    </row>
    <row r="9" spans="1:12">
      <c r="A9" s="8">
        <v>40909</v>
      </c>
      <c r="B9" s="7" t="s">
        <v>29</v>
      </c>
      <c r="E9" s="9">
        <v>37981886313</v>
      </c>
      <c r="F9" s="9">
        <f>+A10-A9</f>
        <v>2</v>
      </c>
      <c r="G9" s="12">
        <v>0.16800000000000001</v>
      </c>
      <c r="H9" s="15">
        <f>+G9*1.5-G9</f>
        <v>8.3999999999999991E-2</v>
      </c>
      <c r="I9" s="9">
        <f>+G9*F9*E9/360</f>
        <v>35449760.558800004</v>
      </c>
      <c r="J9" s="9">
        <f>+E9*F9*H9/360</f>
        <v>17724880.279399998</v>
      </c>
    </row>
    <row r="10" spans="1:12">
      <c r="A10" s="8">
        <v>40911</v>
      </c>
      <c r="B10" s="7" t="s">
        <v>31</v>
      </c>
      <c r="D10" s="9">
        <v>2000000000</v>
      </c>
      <c r="E10" s="9">
        <f>+E9+C10-D10</f>
        <v>35981886313</v>
      </c>
      <c r="F10" s="9">
        <f>+A11-A10</f>
        <v>2</v>
      </c>
      <c r="G10" s="13">
        <v>0.16800000000000001</v>
      </c>
      <c r="H10" s="15">
        <f t="shared" ref="H10:H20" si="0">+G10*1.5-G10</f>
        <v>8.3999999999999991E-2</v>
      </c>
      <c r="I10" s="9">
        <f>+G10*F10*E10/360</f>
        <v>33583093.89213334</v>
      </c>
      <c r="J10" s="9">
        <f t="shared" ref="J10:J22" si="1">+E10*F10*H10/360</f>
        <v>16791546.946066666</v>
      </c>
    </row>
    <row r="11" spans="1:12">
      <c r="A11" s="8">
        <v>40913</v>
      </c>
      <c r="B11" s="7" t="s">
        <v>32</v>
      </c>
      <c r="C11" s="9">
        <v>304302324</v>
      </c>
      <c r="E11" s="9">
        <f t="shared" ref="E11:E22" si="2">+E10+C11-D11</f>
        <v>36286188637</v>
      </c>
      <c r="F11" s="9">
        <f>+A12-A11</f>
        <v>6</v>
      </c>
      <c r="G11" s="13">
        <v>0.16800000000000001</v>
      </c>
      <c r="H11" s="15">
        <f t="shared" si="0"/>
        <v>8.3999999999999991E-2</v>
      </c>
      <c r="I11" s="9">
        <f t="shared" ref="I11:I22" si="3">+G11*F11*E11/360</f>
        <v>101601328.18360001</v>
      </c>
      <c r="J11" s="9">
        <f t="shared" si="1"/>
        <v>50800664.091799989</v>
      </c>
    </row>
    <row r="12" spans="1:12">
      <c r="A12" s="8">
        <v>40919</v>
      </c>
      <c r="B12" s="7" t="s">
        <v>31</v>
      </c>
      <c r="D12" s="9">
        <v>800000000</v>
      </c>
      <c r="E12" s="9">
        <f t="shared" si="2"/>
        <v>35486188637</v>
      </c>
      <c r="F12" s="9">
        <f>+A13-A12</f>
        <v>5</v>
      </c>
      <c r="G12" s="13">
        <v>0.16800000000000001</v>
      </c>
      <c r="H12" s="15">
        <f t="shared" si="0"/>
        <v>8.3999999999999991E-2</v>
      </c>
      <c r="I12" s="9">
        <f t="shared" si="3"/>
        <v>82801106.819666669</v>
      </c>
      <c r="J12" s="9">
        <f t="shared" si="1"/>
        <v>41400553.409833327</v>
      </c>
    </row>
    <row r="13" spans="1:12">
      <c r="A13" s="8">
        <v>40924</v>
      </c>
      <c r="B13" s="7" t="s">
        <v>31</v>
      </c>
      <c r="D13" s="9">
        <v>400000000</v>
      </c>
      <c r="E13" s="9">
        <f t="shared" si="2"/>
        <v>35086188637</v>
      </c>
      <c r="F13" s="9">
        <f t="shared" ref="F13:F22" si="4">+A14-A13</f>
        <v>14</v>
      </c>
      <c r="G13" s="13">
        <v>0.16800000000000001</v>
      </c>
      <c r="H13" s="15">
        <f t="shared" si="0"/>
        <v>8.3999999999999991E-2</v>
      </c>
      <c r="I13" s="9">
        <f t="shared" si="3"/>
        <v>229229765.76173338</v>
      </c>
      <c r="J13" s="9">
        <f t="shared" si="1"/>
        <v>114614882.88086666</v>
      </c>
    </row>
    <row r="14" spans="1:12">
      <c r="A14" s="8">
        <v>40938</v>
      </c>
      <c r="B14" s="7" t="s">
        <v>33</v>
      </c>
      <c r="E14" s="9">
        <f t="shared" si="2"/>
        <v>35086188637</v>
      </c>
      <c r="F14" s="9">
        <f t="shared" si="4"/>
        <v>10</v>
      </c>
      <c r="G14" s="13">
        <v>0.16800000000000001</v>
      </c>
      <c r="H14" s="15">
        <f t="shared" si="0"/>
        <v>8.3999999999999991E-2</v>
      </c>
      <c r="I14" s="9">
        <f t="shared" si="3"/>
        <v>163735546.97266668</v>
      </c>
      <c r="J14" s="9">
        <f t="shared" si="1"/>
        <v>81867773.486333326</v>
      </c>
      <c r="K14" s="9">
        <v>21860605</v>
      </c>
    </row>
    <row r="15" spans="1:12">
      <c r="A15" s="8">
        <v>40948</v>
      </c>
      <c r="B15" s="7" t="s">
        <v>31</v>
      </c>
      <c r="D15" s="9">
        <f>200000000+11306076</f>
        <v>211306076</v>
      </c>
      <c r="E15" s="9">
        <f t="shared" si="2"/>
        <v>34874882561</v>
      </c>
      <c r="F15" s="9">
        <f t="shared" si="4"/>
        <v>0</v>
      </c>
      <c r="G15" s="13">
        <v>0.16800000000000001</v>
      </c>
      <c r="H15" s="15">
        <f t="shared" si="0"/>
        <v>8.3999999999999991E-2</v>
      </c>
      <c r="I15" s="9">
        <f t="shared" si="3"/>
        <v>0</v>
      </c>
      <c r="J15" s="9">
        <f t="shared" si="1"/>
        <v>0</v>
      </c>
    </row>
    <row r="16" spans="1:12">
      <c r="A16" s="8">
        <v>40948</v>
      </c>
      <c r="B16" s="7" t="s">
        <v>33</v>
      </c>
      <c r="E16" s="9">
        <f t="shared" si="2"/>
        <v>34874882561</v>
      </c>
      <c r="F16" s="9">
        <f t="shared" si="4"/>
        <v>1</v>
      </c>
      <c r="G16" s="13">
        <v>0.16800000000000001</v>
      </c>
      <c r="H16" s="15">
        <f t="shared" si="0"/>
        <v>8.3999999999999991E-2</v>
      </c>
      <c r="I16" s="9">
        <f t="shared" si="3"/>
        <v>16274945.195133334</v>
      </c>
      <c r="J16" s="9">
        <f t="shared" si="1"/>
        <v>8137472.5975666652</v>
      </c>
      <c r="K16" s="9">
        <f>620119694-11306076</f>
        <v>608813618</v>
      </c>
    </row>
    <row r="17" spans="1:11">
      <c r="A17" s="8">
        <v>40949</v>
      </c>
      <c r="B17" s="7" t="s">
        <v>33</v>
      </c>
      <c r="E17" s="9">
        <f t="shared" si="2"/>
        <v>34874882561</v>
      </c>
      <c r="F17" s="9">
        <f t="shared" si="4"/>
        <v>17</v>
      </c>
      <c r="G17" s="13">
        <v>0.16800000000000001</v>
      </c>
      <c r="H17" s="15">
        <f t="shared" si="0"/>
        <v>8.3999999999999991E-2</v>
      </c>
      <c r="I17" s="9">
        <f t="shared" si="3"/>
        <v>276674068.3172667</v>
      </c>
      <c r="J17" s="9">
        <f t="shared" si="1"/>
        <v>138337034.15863332</v>
      </c>
      <c r="K17" s="9">
        <v>24672885</v>
      </c>
    </row>
    <row r="18" spans="1:11">
      <c r="A18" s="8">
        <v>40966</v>
      </c>
      <c r="B18" s="7" t="s">
        <v>33</v>
      </c>
      <c r="E18" s="9">
        <f t="shared" si="2"/>
        <v>34874882561</v>
      </c>
      <c r="F18" s="9">
        <f t="shared" si="4"/>
        <v>3</v>
      </c>
      <c r="G18" s="13">
        <v>0.16800000000000001</v>
      </c>
      <c r="H18" s="15">
        <f t="shared" si="0"/>
        <v>8.3999999999999991E-2</v>
      </c>
      <c r="I18" s="9">
        <f t="shared" si="3"/>
        <v>48824835.5854</v>
      </c>
      <c r="J18" s="9">
        <f t="shared" si="1"/>
        <v>24412417.7927</v>
      </c>
      <c r="K18" s="9">
        <v>5273206</v>
      </c>
    </row>
    <row r="19" spans="1:11">
      <c r="A19" s="8">
        <v>40969</v>
      </c>
      <c r="B19" s="7" t="s">
        <v>34</v>
      </c>
      <c r="E19" s="9">
        <f t="shared" si="2"/>
        <v>34874882561</v>
      </c>
      <c r="F19" s="9">
        <f t="shared" si="4"/>
        <v>25</v>
      </c>
      <c r="G19" s="13">
        <v>0.13500000000000001</v>
      </c>
      <c r="H19" s="15">
        <f t="shared" si="0"/>
        <v>6.7500000000000004E-2</v>
      </c>
      <c r="I19" s="9">
        <f t="shared" si="3"/>
        <v>326952024.00937498</v>
      </c>
      <c r="J19" s="9">
        <f t="shared" si="1"/>
        <v>163476012.00468752</v>
      </c>
    </row>
    <row r="20" spans="1:11">
      <c r="A20" s="8">
        <v>40994</v>
      </c>
      <c r="B20" s="7" t="s">
        <v>33</v>
      </c>
      <c r="E20" s="9">
        <f t="shared" si="2"/>
        <v>34874882561</v>
      </c>
      <c r="F20" s="9">
        <f t="shared" si="4"/>
        <v>32</v>
      </c>
      <c r="G20" s="13">
        <v>0.13500000000000001</v>
      </c>
      <c r="H20" s="15">
        <f t="shared" si="0"/>
        <v>6.7500000000000004E-2</v>
      </c>
      <c r="I20" s="9">
        <f t="shared" si="3"/>
        <v>418498590.73200005</v>
      </c>
      <c r="J20" s="9">
        <f t="shared" si="1"/>
        <v>209249295.36600003</v>
      </c>
      <c r="K20" s="9">
        <v>644000</v>
      </c>
    </row>
    <row r="21" spans="1:11">
      <c r="A21" s="8">
        <v>41026</v>
      </c>
      <c r="B21" s="7" t="s">
        <v>36</v>
      </c>
      <c r="E21" s="9">
        <f t="shared" si="2"/>
        <v>34874882561</v>
      </c>
      <c r="F21" s="9">
        <f t="shared" si="4"/>
        <v>31</v>
      </c>
      <c r="G21" s="13">
        <v>0.13500000000000001</v>
      </c>
      <c r="H21" s="14"/>
      <c r="I21" s="9">
        <f t="shared" si="3"/>
        <v>405420509.77162498</v>
      </c>
      <c r="J21" s="9">
        <f t="shared" si="1"/>
        <v>0</v>
      </c>
    </row>
    <row r="22" spans="1:11">
      <c r="A22" s="8">
        <v>41057</v>
      </c>
      <c r="B22" s="7" t="s">
        <v>31</v>
      </c>
      <c r="D22" s="9">
        <v>293000000</v>
      </c>
      <c r="E22" s="9">
        <f t="shared" si="2"/>
        <v>34581882561</v>
      </c>
      <c r="F22" s="9">
        <f t="shared" si="4"/>
        <v>33</v>
      </c>
      <c r="G22" s="13">
        <v>0.13500000000000001</v>
      </c>
      <c r="H22" s="14"/>
      <c r="I22" s="9">
        <f t="shared" si="3"/>
        <v>427950796.692375</v>
      </c>
      <c r="J22" s="9">
        <f t="shared" si="1"/>
        <v>0</v>
      </c>
    </row>
    <row r="23" spans="1:11">
      <c r="A23" s="8">
        <v>41090</v>
      </c>
    </row>
  </sheetData>
  <phoneticPr fontId="8"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4:H132"/>
  <sheetViews>
    <sheetView workbookViewId="0">
      <pane xSplit="2" ySplit="4" topLeftCell="C11" activePane="bottomRight" state="frozen"/>
      <selection pane="topRight" activeCell="C1" sqref="C1"/>
      <selection pane="bottomLeft" activeCell="A5" sqref="A5"/>
      <selection pane="bottomRight" activeCell="C24" sqref="C24"/>
    </sheetView>
  </sheetViews>
  <sheetFormatPr defaultRowHeight="15.75"/>
  <cols>
    <col min="1" max="1" width="6.7109375" style="306" customWidth="1"/>
    <col min="2" max="2" width="38.5703125" style="306" customWidth="1"/>
    <col min="3" max="3" width="19.85546875" style="306" bestFit="1" customWidth="1"/>
    <col min="4" max="5" width="20.28515625" style="313" bestFit="1" customWidth="1"/>
    <col min="6" max="6" width="16.85546875" style="306" bestFit="1" customWidth="1"/>
    <col min="7" max="16384" width="9.140625" style="306"/>
  </cols>
  <sheetData>
    <row r="4" spans="1:8">
      <c r="C4" s="745" t="s">
        <v>593</v>
      </c>
      <c r="D4" s="968" t="s">
        <v>238</v>
      </c>
      <c r="E4" s="968" t="s">
        <v>592</v>
      </c>
      <c r="F4" s="306" t="s">
        <v>624</v>
      </c>
    </row>
    <row r="5" spans="1:8" s="310" customFormat="1">
      <c r="A5" s="310" t="s">
        <v>73</v>
      </c>
      <c r="C5" s="653">
        <f>SUM(C6:C11)</f>
        <v>1096522145</v>
      </c>
      <c r="D5" s="750">
        <f t="shared" ref="D5" si="0">SUM(D6:D11)</f>
        <v>0</v>
      </c>
      <c r="E5" s="750">
        <f t="shared" ref="E5" si="1">SUM(E6:E11)</f>
        <v>0</v>
      </c>
      <c r="F5" s="653"/>
      <c r="G5" s="653"/>
      <c r="H5" s="653"/>
    </row>
    <row r="6" spans="1:8">
      <c r="B6" s="306" t="s">
        <v>617</v>
      </c>
      <c r="C6" s="749">
        <f>3225478819-(2231864050-102907376)</f>
        <v>1096522145</v>
      </c>
      <c r="F6" s="749"/>
      <c r="G6" s="749"/>
      <c r="H6" s="749"/>
    </row>
    <row r="7" spans="1:8">
      <c r="B7" s="306" t="s">
        <v>618</v>
      </c>
      <c r="C7" s="749"/>
      <c r="F7" s="749"/>
      <c r="G7" s="749"/>
      <c r="H7" s="749"/>
    </row>
    <row r="8" spans="1:8">
      <c r="B8" s="306" t="s">
        <v>619</v>
      </c>
      <c r="C8" s="749"/>
      <c r="F8" s="749"/>
      <c r="G8" s="749"/>
      <c r="H8" s="749"/>
    </row>
    <row r="9" spans="1:8">
      <c r="C9" s="749"/>
      <c r="F9" s="749"/>
      <c r="G9" s="749"/>
      <c r="H9" s="749"/>
    </row>
    <row r="10" spans="1:8">
      <c r="C10" s="749"/>
      <c r="F10" s="749"/>
      <c r="G10" s="749"/>
      <c r="H10" s="749"/>
    </row>
    <row r="11" spans="1:8">
      <c r="C11" s="749"/>
      <c r="F11" s="749"/>
      <c r="G11" s="749"/>
      <c r="H11" s="749"/>
    </row>
    <row r="12" spans="1:8">
      <c r="C12" s="749"/>
      <c r="F12" s="749"/>
      <c r="G12" s="749"/>
      <c r="H12" s="749"/>
    </row>
    <row r="13" spans="1:8">
      <c r="C13" s="749"/>
      <c r="F13" s="749"/>
      <c r="G13" s="749"/>
      <c r="H13" s="749"/>
    </row>
    <row r="14" spans="1:8" s="310" customFormat="1">
      <c r="A14" s="310" t="s">
        <v>589</v>
      </c>
      <c r="C14" s="653" t="e">
        <f>SUM(C15:C24)</f>
        <v>#REF!</v>
      </c>
      <c r="D14" s="750" t="e">
        <f>SUM(D15:D23)</f>
        <v>#REF!</v>
      </c>
      <c r="E14" s="750" t="e">
        <f>SUM(E15:E23)</f>
        <v>#REF!</v>
      </c>
      <c r="F14" s="653"/>
      <c r="G14" s="653"/>
      <c r="H14" s="653"/>
    </row>
    <row r="15" spans="1:8">
      <c r="B15" s="306" t="s">
        <v>381</v>
      </c>
      <c r="C15" s="749" t="e">
        <f>D15-E15</f>
        <v>#REF!</v>
      </c>
      <c r="D15" s="313" t="e">
        <f>'TM1'!#REF!</f>
        <v>#REF!</v>
      </c>
      <c r="E15" s="313" t="e">
        <f>'TM1'!#REF!</f>
        <v>#REF!</v>
      </c>
      <c r="F15" s="749"/>
      <c r="G15" s="749"/>
      <c r="H15" s="749"/>
    </row>
    <row r="16" spans="1:8">
      <c r="B16" s="306" t="s">
        <v>382</v>
      </c>
      <c r="C16" s="749" t="e">
        <f t="shared" ref="C16:C20" si="2">D16-E16</f>
        <v>#REF!</v>
      </c>
      <c r="D16" s="313" t="e">
        <f>'TM1'!#REF!</f>
        <v>#REF!</v>
      </c>
      <c r="E16" s="313" t="e">
        <f>'TM1'!#REF!</f>
        <v>#REF!</v>
      </c>
      <c r="F16" s="749"/>
      <c r="G16" s="749"/>
      <c r="H16" s="749"/>
    </row>
    <row r="17" spans="1:8">
      <c r="B17" s="306" t="s">
        <v>590</v>
      </c>
      <c r="C17" s="749">
        <f t="shared" si="2"/>
        <v>0</v>
      </c>
      <c r="F17" s="749"/>
      <c r="G17" s="749"/>
      <c r="H17" s="749"/>
    </row>
    <row r="18" spans="1:8">
      <c r="B18" s="306" t="s">
        <v>383</v>
      </c>
      <c r="C18" s="749">
        <f t="shared" si="2"/>
        <v>-5402509</v>
      </c>
      <c r="D18" s="313">
        <f>'TM1'!H138</f>
        <v>22430491099</v>
      </c>
      <c r="E18" s="313">
        <f>'TM1'!J138</f>
        <v>22435893608</v>
      </c>
      <c r="F18" s="749"/>
      <c r="G18" s="749"/>
      <c r="H18" s="749"/>
    </row>
    <row r="19" spans="1:8">
      <c r="B19" s="306" t="s">
        <v>591</v>
      </c>
      <c r="C19" s="749">
        <f t="shared" si="2"/>
        <v>0</v>
      </c>
      <c r="D19" s="313">
        <f>'TM1'!H171</f>
        <v>0</v>
      </c>
      <c r="E19" s="313">
        <v>0</v>
      </c>
      <c r="F19" s="749"/>
      <c r="G19" s="749"/>
      <c r="H19" s="749"/>
    </row>
    <row r="20" spans="1:8">
      <c r="B20" s="306" t="s">
        <v>390</v>
      </c>
      <c r="C20" s="749">
        <f t="shared" si="2"/>
        <v>121430259</v>
      </c>
      <c r="D20" s="313">
        <f>'TM1'!H130</f>
        <v>6776620506</v>
      </c>
      <c r="E20" s="313">
        <f>'TM1'!J130</f>
        <v>6655190247</v>
      </c>
      <c r="F20" s="749"/>
      <c r="G20" s="749"/>
      <c r="H20" s="749"/>
    </row>
    <row r="21" spans="1:8" s="751" customFormat="1">
      <c r="B21" s="751" t="s">
        <v>620</v>
      </c>
      <c r="C21" s="752">
        <f>D21-E21</f>
        <v>-3534960000</v>
      </c>
      <c r="D21" s="965">
        <f>-(1758000000+175800000+5500000+7810000+1587850000)</f>
        <v>-3534960000</v>
      </c>
      <c r="E21" s="965"/>
      <c r="F21" s="752" t="s">
        <v>622</v>
      </c>
      <c r="G21" s="752"/>
      <c r="H21" s="752"/>
    </row>
    <row r="22" spans="1:8" s="751" customFormat="1">
      <c r="B22" s="751" t="s">
        <v>621</v>
      </c>
      <c r="C22" s="752">
        <f>D22-E22</f>
        <v>1352198000</v>
      </c>
      <c r="D22" s="965">
        <f>1052198000+300000000</f>
        <v>1352198000</v>
      </c>
      <c r="E22" s="965"/>
      <c r="F22" s="752"/>
      <c r="G22" s="752"/>
      <c r="H22" s="752"/>
    </row>
    <row r="23" spans="1:8" s="751" customFormat="1">
      <c r="B23" s="751" t="s">
        <v>623</v>
      </c>
      <c r="C23" s="752">
        <f>D23-E23</f>
        <v>536003419</v>
      </c>
      <c r="D23" s="965">
        <v>536003419</v>
      </c>
      <c r="E23" s="965"/>
      <c r="F23" s="752"/>
      <c r="G23" s="752"/>
      <c r="H23" s="752"/>
    </row>
    <row r="24" spans="1:8" s="751" customFormat="1">
      <c r="C24" s="752"/>
      <c r="D24" s="965">
        <v>0</v>
      </c>
      <c r="E24" s="965"/>
      <c r="F24" s="752"/>
      <c r="G24" s="752"/>
      <c r="H24" s="752"/>
    </row>
    <row r="25" spans="1:8" s="751" customFormat="1">
      <c r="C25" s="752"/>
      <c r="D25" s="965"/>
      <c r="E25" s="965"/>
      <c r="F25" s="752"/>
      <c r="G25" s="752"/>
      <c r="H25" s="752"/>
    </row>
    <row r="26" spans="1:8">
      <c r="C26" s="749"/>
      <c r="F26" s="749"/>
      <c r="G26" s="749"/>
      <c r="H26" s="749"/>
    </row>
    <row r="27" spans="1:8">
      <c r="C27" s="749"/>
      <c r="F27" s="749"/>
      <c r="G27" s="749"/>
      <c r="H27" s="749"/>
    </row>
    <row r="28" spans="1:8" s="310" customFormat="1">
      <c r="A28" s="310" t="s">
        <v>81</v>
      </c>
      <c r="C28" s="653">
        <f>SUM(C29:C31)</f>
        <v>-941453252</v>
      </c>
      <c r="D28" s="750"/>
      <c r="E28" s="750">
        <f>SUM(E29:E31)</f>
        <v>9256100902</v>
      </c>
      <c r="F28" s="653"/>
      <c r="G28" s="653"/>
      <c r="H28" s="653"/>
    </row>
    <row r="29" spans="1:8">
      <c r="B29" s="306" t="s">
        <v>601</v>
      </c>
      <c r="C29" s="749">
        <f>D29-E29</f>
        <v>0</v>
      </c>
      <c r="F29" s="749"/>
      <c r="G29" s="749"/>
      <c r="H29" s="749"/>
    </row>
    <row r="30" spans="1:8">
      <c r="B30" s="306" t="s">
        <v>602</v>
      </c>
      <c r="C30" s="749">
        <f t="shared" ref="C30" si="3">D30-E30</f>
        <v>0</v>
      </c>
      <c r="D30" s="313">
        <v>0</v>
      </c>
      <c r="F30" s="749"/>
      <c r="G30" s="749"/>
      <c r="H30" s="749"/>
    </row>
    <row r="31" spans="1:8">
      <c r="B31" s="306" t="s">
        <v>603</v>
      </c>
      <c r="C31" s="749">
        <f>D31-E31</f>
        <v>-941453252</v>
      </c>
      <c r="D31" s="313">
        <f>'TM1'!H164</f>
        <v>8314647650</v>
      </c>
      <c r="E31" s="313">
        <f>CD!F23</f>
        <v>9256100902</v>
      </c>
      <c r="F31" s="749"/>
      <c r="G31" s="749"/>
      <c r="H31" s="749"/>
    </row>
    <row r="32" spans="1:8">
      <c r="C32" s="749"/>
      <c r="F32" s="749"/>
      <c r="G32" s="749"/>
      <c r="H32" s="749"/>
    </row>
    <row r="33" spans="1:8" s="310" customFormat="1">
      <c r="A33" s="310" t="s">
        <v>594</v>
      </c>
      <c r="C33" s="653">
        <f>SUM(C34:C43)</f>
        <v>-29431582955</v>
      </c>
      <c r="D33" s="750">
        <f>SUM(D34:D43)</f>
        <v>28517287956</v>
      </c>
      <c r="E33" s="750">
        <f>SUM(E34:E43)</f>
        <v>53885362743</v>
      </c>
      <c r="F33" s="653"/>
      <c r="G33" s="653"/>
      <c r="H33" s="653"/>
    </row>
    <row r="34" spans="1:8">
      <c r="B34" s="306" t="s">
        <v>305</v>
      </c>
      <c r="C34" s="749">
        <f>D34-E34</f>
        <v>-13651538134</v>
      </c>
      <c r="D34" s="313">
        <f>'TM3'!H141</f>
        <v>15754863703</v>
      </c>
      <c r="E34" s="313">
        <v>29406401837</v>
      </c>
      <c r="F34" s="749"/>
      <c r="G34" s="749"/>
      <c r="H34" s="749"/>
    </row>
    <row r="35" spans="1:8">
      <c r="B35" s="306" t="s">
        <v>306</v>
      </c>
      <c r="C35" s="749">
        <f t="shared" ref="C35:C39" si="4">D35-E35</f>
        <v>-8922169352</v>
      </c>
      <c r="D35" s="313">
        <f>'TM3'!H142</f>
        <v>3211327365</v>
      </c>
      <c r="E35" s="313">
        <v>12133496717</v>
      </c>
      <c r="F35" s="749"/>
      <c r="G35" s="749"/>
      <c r="H35" s="749"/>
    </row>
    <row r="36" spans="1:8">
      <c r="B36" s="306" t="s">
        <v>307</v>
      </c>
      <c r="C36" s="749">
        <f t="shared" si="4"/>
        <v>936169417</v>
      </c>
      <c r="D36" s="313">
        <f>'TM3'!H78</f>
        <v>2897082515</v>
      </c>
      <c r="E36" s="313">
        <v>1960913098</v>
      </c>
      <c r="F36" s="749"/>
      <c r="G36" s="749"/>
      <c r="H36" s="749"/>
    </row>
    <row r="37" spans="1:8">
      <c r="B37" s="306" t="s">
        <v>595</v>
      </c>
      <c r="C37" s="749">
        <f t="shared" si="4"/>
        <v>-451819308</v>
      </c>
      <c r="D37" s="313">
        <f>'TM3'!H143</f>
        <v>208430300</v>
      </c>
      <c r="E37" s="313">
        <v>660249608</v>
      </c>
      <c r="F37" s="749"/>
      <c r="G37" s="749"/>
      <c r="H37" s="749"/>
    </row>
    <row r="38" spans="1:8">
      <c r="B38" s="306" t="s">
        <v>311</v>
      </c>
      <c r="C38" s="749">
        <f t="shared" si="4"/>
        <v>2658390147</v>
      </c>
      <c r="D38" s="313">
        <f>'TM3'!H95</f>
        <v>2658390147</v>
      </c>
      <c r="F38" s="749"/>
      <c r="G38" s="749"/>
      <c r="H38" s="749"/>
    </row>
    <row r="39" spans="1:8">
      <c r="B39" s="306" t="s">
        <v>596</v>
      </c>
      <c r="C39" s="749">
        <f t="shared" si="4"/>
        <v>0</v>
      </c>
      <c r="F39" s="749"/>
      <c r="G39" s="749"/>
      <c r="H39" s="749"/>
    </row>
    <row r="40" spans="1:8">
      <c r="B40" s="306" t="s">
        <v>597</v>
      </c>
      <c r="C40" s="749">
        <f>D40-E40</f>
        <v>-6226671816</v>
      </c>
      <c r="D40" s="313">
        <f>'TM3'!H102+'TM3'!H99+'TM3'!H100+'TM3'!H101</f>
        <v>10009475873</v>
      </c>
      <c r="E40" s="313">
        <f>16236147689</f>
        <v>16236147689</v>
      </c>
      <c r="F40" s="749">
        <f>'TM3'!J102+'TM3'!J99</f>
        <v>11002809555</v>
      </c>
      <c r="G40" s="749"/>
      <c r="H40" s="749"/>
    </row>
    <row r="41" spans="1:8" s="751" customFormat="1">
      <c r="B41" s="751" t="s">
        <v>614</v>
      </c>
      <c r="C41" s="749">
        <f>D41-E41</f>
        <v>-689991825</v>
      </c>
      <c r="D41" s="965">
        <f>-'TM3'!H118</f>
        <v>-6222281947</v>
      </c>
      <c r="E41" s="965">
        <v>-5532290122</v>
      </c>
      <c r="F41" s="752"/>
      <c r="G41" s="752"/>
      <c r="H41" s="752"/>
    </row>
    <row r="42" spans="1:8" s="751" customFormat="1">
      <c r="B42" s="751" t="s">
        <v>615</v>
      </c>
      <c r="C42" s="749">
        <f>D42-E42</f>
        <v>-1052198000</v>
      </c>
      <c r="D42" s="965">
        <v>0</v>
      </c>
      <c r="E42" s="965">
        <v>1052198000</v>
      </c>
      <c r="F42" s="752"/>
      <c r="G42" s="752"/>
      <c r="H42" s="752"/>
    </row>
    <row r="43" spans="1:8" s="751" customFormat="1">
      <c r="B43" s="751" t="s">
        <v>616</v>
      </c>
      <c r="C43" s="965">
        <v>-2031754084</v>
      </c>
      <c r="D43" s="965"/>
      <c r="E43" s="965">
        <v>-2031754084</v>
      </c>
      <c r="F43" s="752"/>
      <c r="G43" s="752"/>
      <c r="H43" s="752"/>
    </row>
    <row r="44" spans="1:8" s="751" customFormat="1">
      <c r="C44" s="752"/>
      <c r="D44" s="965"/>
      <c r="E44" s="965"/>
      <c r="F44" s="752"/>
      <c r="G44" s="752"/>
      <c r="H44" s="752"/>
    </row>
    <row r="45" spans="1:8" s="751" customFormat="1">
      <c r="C45" s="752"/>
      <c r="D45" s="965"/>
      <c r="E45" s="965"/>
      <c r="F45" s="752"/>
      <c r="G45" s="752"/>
      <c r="H45" s="752"/>
    </row>
    <row r="46" spans="1:8">
      <c r="C46" s="749"/>
      <c r="F46" s="749"/>
      <c r="G46" s="749"/>
      <c r="H46" s="749"/>
    </row>
    <row r="47" spans="1:8" s="310" customFormat="1">
      <c r="A47" s="310" t="s">
        <v>598</v>
      </c>
      <c r="C47" s="653">
        <f>SUM(C48:C49)</f>
        <v>-48000000</v>
      </c>
      <c r="D47" s="750"/>
      <c r="E47" s="750"/>
      <c r="F47" s="653"/>
      <c r="G47" s="653"/>
      <c r="H47" s="653"/>
    </row>
    <row r="48" spans="1:8">
      <c r="B48" s="306" t="s">
        <v>599</v>
      </c>
      <c r="C48" s="749">
        <f>D48-E48</f>
        <v>-48000000</v>
      </c>
      <c r="D48" s="313">
        <f>'TM3'!H65</f>
        <v>0</v>
      </c>
      <c r="E48" s="313">
        <f>'TM3'!J65</f>
        <v>48000000</v>
      </c>
      <c r="F48" s="749"/>
      <c r="G48" s="749"/>
      <c r="H48" s="749"/>
    </row>
    <row r="49" spans="1:8">
      <c r="B49" s="306" t="s">
        <v>298</v>
      </c>
      <c r="C49" s="749">
        <f>D49-E49</f>
        <v>0</v>
      </c>
      <c r="D49" s="313">
        <v>0</v>
      </c>
      <c r="F49" s="749"/>
      <c r="G49" s="749"/>
      <c r="H49" s="749"/>
    </row>
    <row r="50" spans="1:8">
      <c r="C50" s="749"/>
      <c r="F50" s="749"/>
      <c r="G50" s="749"/>
      <c r="H50" s="749"/>
    </row>
    <row r="51" spans="1:8" s="310" customFormat="1">
      <c r="A51" s="310" t="s">
        <v>604</v>
      </c>
      <c r="C51" s="653">
        <f>SUM(C52:C55)</f>
        <v>326528980</v>
      </c>
      <c r="D51" s="750"/>
      <c r="E51" s="750"/>
      <c r="F51" s="653"/>
      <c r="G51" s="653"/>
      <c r="H51" s="653"/>
    </row>
    <row r="52" spans="1:8">
      <c r="B52" s="306" t="s">
        <v>605</v>
      </c>
      <c r="C52" s="749"/>
      <c r="F52" s="749"/>
      <c r="G52" s="749"/>
      <c r="H52" s="749"/>
    </row>
    <row r="53" spans="1:8">
      <c r="B53" s="306" t="s">
        <v>606</v>
      </c>
      <c r="C53" s="749">
        <v>326528980</v>
      </c>
      <c r="F53" s="749"/>
      <c r="G53" s="749"/>
      <c r="H53" s="749"/>
    </row>
    <row r="54" spans="1:8">
      <c r="B54" s="306" t="s">
        <v>607</v>
      </c>
      <c r="C54" s="749"/>
      <c r="F54" s="749"/>
      <c r="G54" s="749"/>
      <c r="H54" s="749"/>
    </row>
    <row r="55" spans="1:8">
      <c r="B55" s="306" t="s">
        <v>608</v>
      </c>
      <c r="C55" s="749"/>
      <c r="F55" s="749"/>
      <c r="G55" s="749"/>
      <c r="H55" s="749"/>
    </row>
    <row r="56" spans="1:8">
      <c r="C56" s="749"/>
      <c r="F56" s="749"/>
      <c r="G56" s="749"/>
      <c r="H56" s="749"/>
    </row>
    <row r="57" spans="1:8" s="310" customFormat="1">
      <c r="A57" s="310" t="s">
        <v>609</v>
      </c>
      <c r="C57" s="653">
        <f>SUM(C58:C61)</f>
        <v>36959091</v>
      </c>
      <c r="D57" s="750"/>
      <c r="E57" s="750"/>
      <c r="F57" s="653"/>
      <c r="G57" s="653"/>
      <c r="H57" s="653"/>
    </row>
    <row r="58" spans="1:8">
      <c r="B58" s="306" t="s">
        <v>610</v>
      </c>
      <c r="C58" s="749">
        <v>33300000</v>
      </c>
      <c r="F58" s="749"/>
      <c r="G58" s="749"/>
      <c r="H58" s="749"/>
    </row>
    <row r="59" spans="1:8">
      <c r="B59" s="306" t="s">
        <v>611</v>
      </c>
      <c r="C59" s="749"/>
      <c r="F59" s="749"/>
      <c r="G59" s="749"/>
      <c r="H59" s="749"/>
    </row>
    <row r="60" spans="1:8">
      <c r="B60" s="306" t="s">
        <v>612</v>
      </c>
      <c r="C60" s="749">
        <v>3659091</v>
      </c>
      <c r="F60" s="749"/>
      <c r="G60" s="749"/>
      <c r="H60" s="749"/>
    </row>
    <row r="61" spans="1:8">
      <c r="B61" s="306" t="s">
        <v>613</v>
      </c>
      <c r="C61" s="749"/>
      <c r="F61" s="749"/>
      <c r="G61" s="749"/>
      <c r="H61" s="749"/>
    </row>
    <row r="62" spans="1:8">
      <c r="C62" s="749"/>
      <c r="F62" s="749"/>
      <c r="G62" s="749"/>
      <c r="H62" s="749"/>
    </row>
    <row r="63" spans="1:8">
      <c r="C63" s="749"/>
      <c r="F63" s="749"/>
      <c r="G63" s="749"/>
      <c r="H63" s="749"/>
    </row>
    <row r="64" spans="1:8" s="310" customFormat="1">
      <c r="A64" s="310" t="str">
        <f>LCGT!B27</f>
        <v>Tiền lãi vay đã trả</v>
      </c>
      <c r="C64" s="750">
        <f>SUM(C65:C78)</f>
        <v>1444988360</v>
      </c>
      <c r="D64" s="750"/>
      <c r="E64" s="750"/>
    </row>
    <row r="65" spans="2:3">
      <c r="B65" s="306" t="s">
        <v>600</v>
      </c>
      <c r="C65" s="313">
        <v>74581962</v>
      </c>
    </row>
    <row r="66" spans="2:3">
      <c r="C66" s="313">
        <v>82368526</v>
      </c>
    </row>
    <row r="67" spans="2:3">
      <c r="C67" s="313">
        <v>86374181</v>
      </c>
    </row>
    <row r="68" spans="2:3">
      <c r="C68" s="313">
        <v>117029197</v>
      </c>
    </row>
    <row r="69" spans="2:3">
      <c r="C69" s="313">
        <v>155000058</v>
      </c>
    </row>
    <row r="70" spans="2:3">
      <c r="C70" s="313">
        <v>149180567</v>
      </c>
    </row>
    <row r="71" spans="2:3">
      <c r="C71" s="313">
        <v>139479790</v>
      </c>
    </row>
    <row r="72" spans="2:3">
      <c r="C72" s="313">
        <v>25322339</v>
      </c>
    </row>
    <row r="73" spans="2:3">
      <c r="C73" s="313">
        <v>109356863</v>
      </c>
    </row>
    <row r="74" spans="2:3">
      <c r="C74" s="313">
        <v>130485626</v>
      </c>
    </row>
    <row r="75" spans="2:3">
      <c r="C75" s="313">
        <v>133344072</v>
      </c>
    </row>
    <row r="76" spans="2:3">
      <c r="C76" s="313">
        <v>478403</v>
      </c>
    </row>
    <row r="77" spans="2:3">
      <c r="C77" s="313">
        <v>119419622</v>
      </c>
    </row>
    <row r="78" spans="2:3">
      <c r="C78" s="313">
        <v>122567154</v>
      </c>
    </row>
    <row r="79" spans="2:3">
      <c r="C79" s="313">
        <v>3225478182</v>
      </c>
    </row>
    <row r="80" spans="2:3">
      <c r="C80" s="313">
        <v>2231864050</v>
      </c>
    </row>
    <row r="81" spans="3:3">
      <c r="C81" s="313">
        <f>C79-C80</f>
        <v>993614132</v>
      </c>
    </row>
    <row r="82" spans="3:3">
      <c r="C82" s="313"/>
    </row>
    <row r="83" spans="3:3">
      <c r="C83" s="313"/>
    </row>
    <row r="84" spans="3:3">
      <c r="C84" s="313"/>
    </row>
    <row r="85" spans="3:3">
      <c r="C85" s="313"/>
    </row>
    <row r="97" spans="3:6">
      <c r="C97" s="962" t="e">
        <f>E97-D97</f>
        <v>#REF!</v>
      </c>
      <c r="D97" s="313" t="e">
        <f>'TM1'!#REF!+'TM1'!#REF!+'TM1'!H151+'TM1'!H173</f>
        <v>#REF!</v>
      </c>
      <c r="E97" s="313" t="e">
        <f>'TM1'!#REF!+'TM1'!#REF!+'TM1'!J151</f>
        <v>#REF!</v>
      </c>
    </row>
    <row r="98" spans="3:6">
      <c r="C98" s="306">
        <f>E98-D98</f>
        <v>941453252</v>
      </c>
      <c r="D98" s="313">
        <f>'TM1'!H164</f>
        <v>8314647650</v>
      </c>
      <c r="E98" s="313">
        <f>'TM1'!J164</f>
        <v>9256100902</v>
      </c>
    </row>
    <row r="99" spans="3:6">
      <c r="C99" s="964">
        <f>'TM3'!H70+'TM3'!H86+'TM3'!H95+'TM3'!H121+'TM3'!H127+'TM3'!H133+'TM3'!H141+'TM3'!H142+'TM3'!H143+'TM3'!H144</f>
        <v>43976431323</v>
      </c>
      <c r="D99" s="313">
        <f>'TM3'!I70+'TM3'!I86+'TM3'!I95+'TM3'!I121+'TM3'!I127+'TM3'!I133+'TM3'!I141+'TM3'!I142+'TM3'!I143+'TM3'!I144</f>
        <v>0</v>
      </c>
      <c r="E99" s="313">
        <f>'TM3'!J70+'TM3'!J86+'TM3'!J95+'TM3'!J121+'TM3'!J127+'TM3'!J133+'TM3'!J141+'TM3'!J142+'TM3'!J143+'TM3'!J144</f>
        <v>47210748834</v>
      </c>
      <c r="F99" s="306">
        <f>E99-C99</f>
        <v>3234317511</v>
      </c>
    </row>
    <row r="100" spans="3:6">
      <c r="C100" s="306">
        <f>E100-D100</f>
        <v>48000000</v>
      </c>
      <c r="D100" s="313">
        <f>'TM3'!H67</f>
        <v>0</v>
      </c>
      <c r="E100" s="313">
        <f>'TM3'!J67</f>
        <v>48000000</v>
      </c>
    </row>
    <row r="101" spans="3:6">
      <c r="E101" s="313">
        <f>'TM5'!H77</f>
        <v>236900750</v>
      </c>
    </row>
    <row r="115" spans="1:6">
      <c r="D115" s="313">
        <v>41127891827</v>
      </c>
      <c r="E115" s="313">
        <f>52995669365</f>
        <v>52995669365</v>
      </c>
    </row>
    <row r="116" spans="1:6">
      <c r="D116" s="313">
        <v>157092178</v>
      </c>
    </row>
    <row r="117" spans="1:6">
      <c r="D117" s="313">
        <v>8371249159</v>
      </c>
      <c r="E117" s="313">
        <v>7718315450</v>
      </c>
    </row>
    <row r="118" spans="1:6">
      <c r="D118" s="313">
        <v>17615761621</v>
      </c>
      <c r="E118" s="313">
        <v>13471565403</v>
      </c>
    </row>
    <row r="119" spans="1:6">
      <c r="D119" s="313">
        <v>2678554885</v>
      </c>
      <c r="E119" s="313">
        <v>3729563292</v>
      </c>
    </row>
    <row r="120" spans="1:6">
      <c r="A120" s="306" t="s">
        <v>958</v>
      </c>
      <c r="D120" s="750">
        <f>SUM(D115:D119)</f>
        <v>69950549670</v>
      </c>
      <c r="E120" s="750">
        <f>SUM(E115:E119)</f>
        <v>77915113510</v>
      </c>
      <c r="F120" s="970">
        <f>E120-D120</f>
        <v>7964563840</v>
      </c>
    </row>
    <row r="121" spans="1:6">
      <c r="D121" s="313">
        <v>0</v>
      </c>
      <c r="E121" s="313">
        <v>20258759</v>
      </c>
      <c r="F121" s="969">
        <f>E121-D121</f>
        <v>20258759</v>
      </c>
    </row>
    <row r="122" spans="1:6">
      <c r="D122" s="313">
        <v>21513361651</v>
      </c>
      <c r="E122" s="313">
        <v>29527269913</v>
      </c>
      <c r="F122" s="969">
        <f>E122-D122</f>
        <v>8013908262</v>
      </c>
    </row>
    <row r="123" spans="1:6">
      <c r="F123" s="969">
        <f>F121+F122</f>
        <v>8034167021</v>
      </c>
    </row>
    <row r="124" spans="1:6">
      <c r="D124" s="313">
        <v>10089414249</v>
      </c>
      <c r="E124" s="313">
        <v>15384691153</v>
      </c>
    </row>
    <row r="125" spans="1:6">
      <c r="D125" s="313">
        <v>14757666064</v>
      </c>
      <c r="E125" s="313">
        <v>20485768514</v>
      </c>
    </row>
    <row r="126" spans="1:6">
      <c r="D126" s="313">
        <v>24120985974</v>
      </c>
      <c r="E126" s="313">
        <v>29406401837</v>
      </c>
    </row>
    <row r="127" spans="1:6">
      <c r="D127" s="313">
        <v>2209775040</v>
      </c>
      <c r="E127" s="313">
        <v>1960913098</v>
      </c>
    </row>
    <row r="128" spans="1:6">
      <c r="D128" s="313">
        <v>406049171</v>
      </c>
      <c r="E128" s="313">
        <v>660249608</v>
      </c>
    </row>
    <row r="129" spans="4:6">
      <c r="D129" s="313">
        <v>1559525713</v>
      </c>
    </row>
    <row r="130" spans="4:6">
      <c r="D130" s="313">
        <v>9486491704</v>
      </c>
      <c r="E130" s="313">
        <v>16236147689</v>
      </c>
    </row>
    <row r="131" spans="4:6">
      <c r="D131" s="313">
        <v>410749480</v>
      </c>
      <c r="E131" s="313">
        <v>616124220</v>
      </c>
    </row>
    <row r="132" spans="4:6">
      <c r="D132" s="313">
        <f>SUM(D124:D131)</f>
        <v>63040657395</v>
      </c>
      <c r="E132" s="313">
        <f>SUM(E124:E131)</f>
        <v>84750296119</v>
      </c>
      <c r="F132" s="969">
        <f>E132-D132</f>
        <v>21709638724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N45"/>
  <sheetViews>
    <sheetView topLeftCell="A4" workbookViewId="0">
      <pane xSplit="2" ySplit="5" topLeftCell="C9" activePane="bottomRight" state="frozen"/>
      <selection activeCell="A4" sqref="A4"/>
      <selection pane="topRight" activeCell="C4" sqref="C4"/>
      <selection pane="bottomLeft" activeCell="A9" sqref="A9"/>
      <selection pane="bottomRight" activeCell="F21" sqref="F21"/>
    </sheetView>
  </sheetViews>
  <sheetFormatPr defaultRowHeight="12.75"/>
  <cols>
    <col min="1" max="1" width="4.85546875" style="848" customWidth="1"/>
    <col min="2" max="2" width="33.7109375" style="848" customWidth="1"/>
    <col min="3" max="3" width="13.42578125" style="848" bestFit="1" customWidth="1"/>
    <col min="4" max="5" width="12.42578125" style="848" customWidth="1"/>
    <col min="6" max="7" width="13.42578125" style="848" bestFit="1" customWidth="1"/>
    <col min="8" max="8" width="13.7109375" style="848" bestFit="1" customWidth="1"/>
    <col min="9" max="9" width="14.140625" style="848" bestFit="1" customWidth="1"/>
    <col min="10" max="11" width="13.42578125" style="848" bestFit="1" customWidth="1"/>
    <col min="12" max="12" width="12.28515625" style="848" bestFit="1" customWidth="1"/>
    <col min="13" max="13" width="13.42578125" style="848" bestFit="1" customWidth="1"/>
    <col min="14" max="256" width="9.140625" style="848"/>
    <col min="257" max="257" width="4.85546875" style="848" customWidth="1"/>
    <col min="258" max="258" width="33.7109375" style="848" customWidth="1"/>
    <col min="259" max="259" width="13.42578125" style="848" bestFit="1" customWidth="1"/>
    <col min="260" max="261" width="12.42578125" style="848" customWidth="1"/>
    <col min="262" max="263" width="13.42578125" style="848" bestFit="1" customWidth="1"/>
    <col min="264" max="264" width="13.7109375" style="848" bestFit="1" customWidth="1"/>
    <col min="265" max="265" width="14.140625" style="848" bestFit="1" customWidth="1"/>
    <col min="266" max="267" width="13.42578125" style="848" bestFit="1" customWidth="1"/>
    <col min="268" max="268" width="12.28515625" style="848" bestFit="1" customWidth="1"/>
    <col min="269" max="269" width="13.42578125" style="848" bestFit="1" customWidth="1"/>
    <col min="270" max="512" width="9.140625" style="848"/>
    <col min="513" max="513" width="4.85546875" style="848" customWidth="1"/>
    <col min="514" max="514" width="33.7109375" style="848" customWidth="1"/>
    <col min="515" max="515" width="13.42578125" style="848" bestFit="1" customWidth="1"/>
    <col min="516" max="517" width="12.42578125" style="848" customWidth="1"/>
    <col min="518" max="519" width="13.42578125" style="848" bestFit="1" customWidth="1"/>
    <col min="520" max="520" width="13.7109375" style="848" bestFit="1" customWidth="1"/>
    <col min="521" max="521" width="14.140625" style="848" bestFit="1" customWidth="1"/>
    <col min="522" max="523" width="13.42578125" style="848" bestFit="1" customWidth="1"/>
    <col min="524" max="524" width="12.28515625" style="848" bestFit="1" customWidth="1"/>
    <col min="525" max="525" width="13.42578125" style="848" bestFit="1" customWidth="1"/>
    <col min="526" max="768" width="9.140625" style="848"/>
    <col min="769" max="769" width="4.85546875" style="848" customWidth="1"/>
    <col min="770" max="770" width="33.7109375" style="848" customWidth="1"/>
    <col min="771" max="771" width="13.42578125" style="848" bestFit="1" customWidth="1"/>
    <col min="772" max="773" width="12.42578125" style="848" customWidth="1"/>
    <col min="774" max="775" width="13.42578125" style="848" bestFit="1" customWidth="1"/>
    <col min="776" max="776" width="13.7109375" style="848" bestFit="1" customWidth="1"/>
    <col min="777" max="777" width="14.140625" style="848" bestFit="1" customWidth="1"/>
    <col min="778" max="779" width="13.42578125" style="848" bestFit="1" customWidth="1"/>
    <col min="780" max="780" width="12.28515625" style="848" bestFit="1" customWidth="1"/>
    <col min="781" max="781" width="13.42578125" style="848" bestFit="1" customWidth="1"/>
    <col min="782" max="1024" width="9.140625" style="848"/>
    <col min="1025" max="1025" width="4.85546875" style="848" customWidth="1"/>
    <col min="1026" max="1026" width="33.7109375" style="848" customWidth="1"/>
    <col min="1027" max="1027" width="13.42578125" style="848" bestFit="1" customWidth="1"/>
    <col min="1028" max="1029" width="12.42578125" style="848" customWidth="1"/>
    <col min="1030" max="1031" width="13.42578125" style="848" bestFit="1" customWidth="1"/>
    <col min="1032" max="1032" width="13.7109375" style="848" bestFit="1" customWidth="1"/>
    <col min="1033" max="1033" width="14.140625" style="848" bestFit="1" customWidth="1"/>
    <col min="1034" max="1035" width="13.42578125" style="848" bestFit="1" customWidth="1"/>
    <col min="1036" max="1036" width="12.28515625" style="848" bestFit="1" customWidth="1"/>
    <col min="1037" max="1037" width="13.42578125" style="848" bestFit="1" customWidth="1"/>
    <col min="1038" max="1280" width="9.140625" style="848"/>
    <col min="1281" max="1281" width="4.85546875" style="848" customWidth="1"/>
    <col min="1282" max="1282" width="33.7109375" style="848" customWidth="1"/>
    <col min="1283" max="1283" width="13.42578125" style="848" bestFit="1" customWidth="1"/>
    <col min="1284" max="1285" width="12.42578125" style="848" customWidth="1"/>
    <col min="1286" max="1287" width="13.42578125" style="848" bestFit="1" customWidth="1"/>
    <col min="1288" max="1288" width="13.7109375" style="848" bestFit="1" customWidth="1"/>
    <col min="1289" max="1289" width="14.140625" style="848" bestFit="1" customWidth="1"/>
    <col min="1290" max="1291" width="13.42578125" style="848" bestFit="1" customWidth="1"/>
    <col min="1292" max="1292" width="12.28515625" style="848" bestFit="1" customWidth="1"/>
    <col min="1293" max="1293" width="13.42578125" style="848" bestFit="1" customWidth="1"/>
    <col min="1294" max="1536" width="9.140625" style="848"/>
    <col min="1537" max="1537" width="4.85546875" style="848" customWidth="1"/>
    <col min="1538" max="1538" width="33.7109375" style="848" customWidth="1"/>
    <col min="1539" max="1539" width="13.42578125" style="848" bestFit="1" customWidth="1"/>
    <col min="1540" max="1541" width="12.42578125" style="848" customWidth="1"/>
    <col min="1542" max="1543" width="13.42578125" style="848" bestFit="1" customWidth="1"/>
    <col min="1544" max="1544" width="13.7109375" style="848" bestFit="1" customWidth="1"/>
    <col min="1545" max="1545" width="14.140625" style="848" bestFit="1" customWidth="1"/>
    <col min="1546" max="1547" width="13.42578125" style="848" bestFit="1" customWidth="1"/>
    <col min="1548" max="1548" width="12.28515625" style="848" bestFit="1" customWidth="1"/>
    <col min="1549" max="1549" width="13.42578125" style="848" bestFit="1" customWidth="1"/>
    <col min="1550" max="1792" width="9.140625" style="848"/>
    <col min="1793" max="1793" width="4.85546875" style="848" customWidth="1"/>
    <col min="1794" max="1794" width="33.7109375" style="848" customWidth="1"/>
    <col min="1795" max="1795" width="13.42578125" style="848" bestFit="1" customWidth="1"/>
    <col min="1796" max="1797" width="12.42578125" style="848" customWidth="1"/>
    <col min="1798" max="1799" width="13.42578125" style="848" bestFit="1" customWidth="1"/>
    <col min="1800" max="1800" width="13.7109375" style="848" bestFit="1" customWidth="1"/>
    <col min="1801" max="1801" width="14.140625" style="848" bestFit="1" customWidth="1"/>
    <col min="1802" max="1803" width="13.42578125" style="848" bestFit="1" customWidth="1"/>
    <col min="1804" max="1804" width="12.28515625" style="848" bestFit="1" customWidth="1"/>
    <col min="1805" max="1805" width="13.42578125" style="848" bestFit="1" customWidth="1"/>
    <col min="1806" max="2048" width="9.140625" style="848"/>
    <col min="2049" max="2049" width="4.85546875" style="848" customWidth="1"/>
    <col min="2050" max="2050" width="33.7109375" style="848" customWidth="1"/>
    <col min="2051" max="2051" width="13.42578125" style="848" bestFit="1" customWidth="1"/>
    <col min="2052" max="2053" width="12.42578125" style="848" customWidth="1"/>
    <col min="2054" max="2055" width="13.42578125" style="848" bestFit="1" customWidth="1"/>
    <col min="2056" max="2056" width="13.7109375" style="848" bestFit="1" customWidth="1"/>
    <col min="2057" max="2057" width="14.140625" style="848" bestFit="1" customWidth="1"/>
    <col min="2058" max="2059" width="13.42578125" style="848" bestFit="1" customWidth="1"/>
    <col min="2060" max="2060" width="12.28515625" style="848" bestFit="1" customWidth="1"/>
    <col min="2061" max="2061" width="13.42578125" style="848" bestFit="1" customWidth="1"/>
    <col min="2062" max="2304" width="9.140625" style="848"/>
    <col min="2305" max="2305" width="4.85546875" style="848" customWidth="1"/>
    <col min="2306" max="2306" width="33.7109375" style="848" customWidth="1"/>
    <col min="2307" max="2307" width="13.42578125" style="848" bestFit="1" customWidth="1"/>
    <col min="2308" max="2309" width="12.42578125" style="848" customWidth="1"/>
    <col min="2310" max="2311" width="13.42578125" style="848" bestFit="1" customWidth="1"/>
    <col min="2312" max="2312" width="13.7109375" style="848" bestFit="1" customWidth="1"/>
    <col min="2313" max="2313" width="14.140625" style="848" bestFit="1" customWidth="1"/>
    <col min="2314" max="2315" width="13.42578125" style="848" bestFit="1" customWidth="1"/>
    <col min="2316" max="2316" width="12.28515625" style="848" bestFit="1" customWidth="1"/>
    <col min="2317" max="2317" width="13.42578125" style="848" bestFit="1" customWidth="1"/>
    <col min="2318" max="2560" width="9.140625" style="848"/>
    <col min="2561" max="2561" width="4.85546875" style="848" customWidth="1"/>
    <col min="2562" max="2562" width="33.7109375" style="848" customWidth="1"/>
    <col min="2563" max="2563" width="13.42578125" style="848" bestFit="1" customWidth="1"/>
    <col min="2564" max="2565" width="12.42578125" style="848" customWidth="1"/>
    <col min="2566" max="2567" width="13.42578125" style="848" bestFit="1" customWidth="1"/>
    <col min="2568" max="2568" width="13.7109375" style="848" bestFit="1" customWidth="1"/>
    <col min="2569" max="2569" width="14.140625" style="848" bestFit="1" customWidth="1"/>
    <col min="2570" max="2571" width="13.42578125" style="848" bestFit="1" customWidth="1"/>
    <col min="2572" max="2572" width="12.28515625" style="848" bestFit="1" customWidth="1"/>
    <col min="2573" max="2573" width="13.42578125" style="848" bestFit="1" customWidth="1"/>
    <col min="2574" max="2816" width="9.140625" style="848"/>
    <col min="2817" max="2817" width="4.85546875" style="848" customWidth="1"/>
    <col min="2818" max="2818" width="33.7109375" style="848" customWidth="1"/>
    <col min="2819" max="2819" width="13.42578125" style="848" bestFit="1" customWidth="1"/>
    <col min="2820" max="2821" width="12.42578125" style="848" customWidth="1"/>
    <col min="2822" max="2823" width="13.42578125" style="848" bestFit="1" customWidth="1"/>
    <col min="2824" max="2824" width="13.7109375" style="848" bestFit="1" customWidth="1"/>
    <col min="2825" max="2825" width="14.140625" style="848" bestFit="1" customWidth="1"/>
    <col min="2826" max="2827" width="13.42578125" style="848" bestFit="1" customWidth="1"/>
    <col min="2828" max="2828" width="12.28515625" style="848" bestFit="1" customWidth="1"/>
    <col min="2829" max="2829" width="13.42578125" style="848" bestFit="1" customWidth="1"/>
    <col min="2830" max="3072" width="9.140625" style="848"/>
    <col min="3073" max="3073" width="4.85546875" style="848" customWidth="1"/>
    <col min="3074" max="3074" width="33.7109375" style="848" customWidth="1"/>
    <col min="3075" max="3075" width="13.42578125" style="848" bestFit="1" customWidth="1"/>
    <col min="3076" max="3077" width="12.42578125" style="848" customWidth="1"/>
    <col min="3078" max="3079" width="13.42578125" style="848" bestFit="1" customWidth="1"/>
    <col min="3080" max="3080" width="13.7109375" style="848" bestFit="1" customWidth="1"/>
    <col min="3081" max="3081" width="14.140625" style="848" bestFit="1" customWidth="1"/>
    <col min="3082" max="3083" width="13.42578125" style="848" bestFit="1" customWidth="1"/>
    <col min="3084" max="3084" width="12.28515625" style="848" bestFit="1" customWidth="1"/>
    <col min="3085" max="3085" width="13.42578125" style="848" bestFit="1" customWidth="1"/>
    <col min="3086" max="3328" width="9.140625" style="848"/>
    <col min="3329" max="3329" width="4.85546875" style="848" customWidth="1"/>
    <col min="3330" max="3330" width="33.7109375" style="848" customWidth="1"/>
    <col min="3331" max="3331" width="13.42578125" style="848" bestFit="1" customWidth="1"/>
    <col min="3332" max="3333" width="12.42578125" style="848" customWidth="1"/>
    <col min="3334" max="3335" width="13.42578125" style="848" bestFit="1" customWidth="1"/>
    <col min="3336" max="3336" width="13.7109375" style="848" bestFit="1" customWidth="1"/>
    <col min="3337" max="3337" width="14.140625" style="848" bestFit="1" customWidth="1"/>
    <col min="3338" max="3339" width="13.42578125" style="848" bestFit="1" customWidth="1"/>
    <col min="3340" max="3340" width="12.28515625" style="848" bestFit="1" customWidth="1"/>
    <col min="3341" max="3341" width="13.42578125" style="848" bestFit="1" customWidth="1"/>
    <col min="3342" max="3584" width="9.140625" style="848"/>
    <col min="3585" max="3585" width="4.85546875" style="848" customWidth="1"/>
    <col min="3586" max="3586" width="33.7109375" style="848" customWidth="1"/>
    <col min="3587" max="3587" width="13.42578125" style="848" bestFit="1" customWidth="1"/>
    <col min="3588" max="3589" width="12.42578125" style="848" customWidth="1"/>
    <col min="3590" max="3591" width="13.42578125" style="848" bestFit="1" customWidth="1"/>
    <col min="3592" max="3592" width="13.7109375" style="848" bestFit="1" customWidth="1"/>
    <col min="3593" max="3593" width="14.140625" style="848" bestFit="1" customWidth="1"/>
    <col min="3594" max="3595" width="13.42578125" style="848" bestFit="1" customWidth="1"/>
    <col min="3596" max="3596" width="12.28515625" style="848" bestFit="1" customWidth="1"/>
    <col min="3597" max="3597" width="13.42578125" style="848" bestFit="1" customWidth="1"/>
    <col min="3598" max="3840" width="9.140625" style="848"/>
    <col min="3841" max="3841" width="4.85546875" style="848" customWidth="1"/>
    <col min="3842" max="3842" width="33.7109375" style="848" customWidth="1"/>
    <col min="3843" max="3843" width="13.42578125" style="848" bestFit="1" customWidth="1"/>
    <col min="3844" max="3845" width="12.42578125" style="848" customWidth="1"/>
    <col min="3846" max="3847" width="13.42578125" style="848" bestFit="1" customWidth="1"/>
    <col min="3848" max="3848" width="13.7109375" style="848" bestFit="1" customWidth="1"/>
    <col min="3849" max="3849" width="14.140625" style="848" bestFit="1" customWidth="1"/>
    <col min="3850" max="3851" width="13.42578125" style="848" bestFit="1" customWidth="1"/>
    <col min="3852" max="3852" width="12.28515625" style="848" bestFit="1" customWidth="1"/>
    <col min="3853" max="3853" width="13.42578125" style="848" bestFit="1" customWidth="1"/>
    <col min="3854" max="4096" width="9.140625" style="848"/>
    <col min="4097" max="4097" width="4.85546875" style="848" customWidth="1"/>
    <col min="4098" max="4098" width="33.7109375" style="848" customWidth="1"/>
    <col min="4099" max="4099" width="13.42578125" style="848" bestFit="1" customWidth="1"/>
    <col min="4100" max="4101" width="12.42578125" style="848" customWidth="1"/>
    <col min="4102" max="4103" width="13.42578125" style="848" bestFit="1" customWidth="1"/>
    <col min="4104" max="4104" width="13.7109375" style="848" bestFit="1" customWidth="1"/>
    <col min="4105" max="4105" width="14.140625" style="848" bestFit="1" customWidth="1"/>
    <col min="4106" max="4107" width="13.42578125" style="848" bestFit="1" customWidth="1"/>
    <col min="4108" max="4108" width="12.28515625" style="848" bestFit="1" customWidth="1"/>
    <col min="4109" max="4109" width="13.42578125" style="848" bestFit="1" customWidth="1"/>
    <col min="4110" max="4352" width="9.140625" style="848"/>
    <col min="4353" max="4353" width="4.85546875" style="848" customWidth="1"/>
    <col min="4354" max="4354" width="33.7109375" style="848" customWidth="1"/>
    <col min="4355" max="4355" width="13.42578125" style="848" bestFit="1" customWidth="1"/>
    <col min="4356" max="4357" width="12.42578125" style="848" customWidth="1"/>
    <col min="4358" max="4359" width="13.42578125" style="848" bestFit="1" customWidth="1"/>
    <col min="4360" max="4360" width="13.7109375" style="848" bestFit="1" customWidth="1"/>
    <col min="4361" max="4361" width="14.140625" style="848" bestFit="1" customWidth="1"/>
    <col min="4362" max="4363" width="13.42578125" style="848" bestFit="1" customWidth="1"/>
    <col min="4364" max="4364" width="12.28515625" style="848" bestFit="1" customWidth="1"/>
    <col min="4365" max="4365" width="13.42578125" style="848" bestFit="1" customWidth="1"/>
    <col min="4366" max="4608" width="9.140625" style="848"/>
    <col min="4609" max="4609" width="4.85546875" style="848" customWidth="1"/>
    <col min="4610" max="4610" width="33.7109375" style="848" customWidth="1"/>
    <col min="4611" max="4611" width="13.42578125" style="848" bestFit="1" customWidth="1"/>
    <col min="4612" max="4613" width="12.42578125" style="848" customWidth="1"/>
    <col min="4614" max="4615" width="13.42578125" style="848" bestFit="1" customWidth="1"/>
    <col min="4616" max="4616" width="13.7109375" style="848" bestFit="1" customWidth="1"/>
    <col min="4617" max="4617" width="14.140625" style="848" bestFit="1" customWidth="1"/>
    <col min="4618" max="4619" width="13.42578125" style="848" bestFit="1" customWidth="1"/>
    <col min="4620" max="4620" width="12.28515625" style="848" bestFit="1" customWidth="1"/>
    <col min="4621" max="4621" width="13.42578125" style="848" bestFit="1" customWidth="1"/>
    <col min="4622" max="4864" width="9.140625" style="848"/>
    <col min="4865" max="4865" width="4.85546875" style="848" customWidth="1"/>
    <col min="4866" max="4866" width="33.7109375" style="848" customWidth="1"/>
    <col min="4867" max="4867" width="13.42578125" style="848" bestFit="1" customWidth="1"/>
    <col min="4868" max="4869" width="12.42578125" style="848" customWidth="1"/>
    <col min="4870" max="4871" width="13.42578125" style="848" bestFit="1" customWidth="1"/>
    <col min="4872" max="4872" width="13.7109375" style="848" bestFit="1" customWidth="1"/>
    <col min="4873" max="4873" width="14.140625" style="848" bestFit="1" customWidth="1"/>
    <col min="4874" max="4875" width="13.42578125" style="848" bestFit="1" customWidth="1"/>
    <col min="4876" max="4876" width="12.28515625" style="848" bestFit="1" customWidth="1"/>
    <col min="4877" max="4877" width="13.42578125" style="848" bestFit="1" customWidth="1"/>
    <col min="4878" max="5120" width="9.140625" style="848"/>
    <col min="5121" max="5121" width="4.85546875" style="848" customWidth="1"/>
    <col min="5122" max="5122" width="33.7109375" style="848" customWidth="1"/>
    <col min="5123" max="5123" width="13.42578125" style="848" bestFit="1" customWidth="1"/>
    <col min="5124" max="5125" width="12.42578125" style="848" customWidth="1"/>
    <col min="5126" max="5127" width="13.42578125" style="848" bestFit="1" customWidth="1"/>
    <col min="5128" max="5128" width="13.7109375" style="848" bestFit="1" customWidth="1"/>
    <col min="5129" max="5129" width="14.140625" style="848" bestFit="1" customWidth="1"/>
    <col min="5130" max="5131" width="13.42578125" style="848" bestFit="1" customWidth="1"/>
    <col min="5132" max="5132" width="12.28515625" style="848" bestFit="1" customWidth="1"/>
    <col min="5133" max="5133" width="13.42578125" style="848" bestFit="1" customWidth="1"/>
    <col min="5134" max="5376" width="9.140625" style="848"/>
    <col min="5377" max="5377" width="4.85546875" style="848" customWidth="1"/>
    <col min="5378" max="5378" width="33.7109375" style="848" customWidth="1"/>
    <col min="5379" max="5379" width="13.42578125" style="848" bestFit="1" customWidth="1"/>
    <col min="5380" max="5381" width="12.42578125" style="848" customWidth="1"/>
    <col min="5382" max="5383" width="13.42578125" style="848" bestFit="1" customWidth="1"/>
    <col min="5384" max="5384" width="13.7109375" style="848" bestFit="1" customWidth="1"/>
    <col min="5385" max="5385" width="14.140625" style="848" bestFit="1" customWidth="1"/>
    <col min="5386" max="5387" width="13.42578125" style="848" bestFit="1" customWidth="1"/>
    <col min="5388" max="5388" width="12.28515625" style="848" bestFit="1" customWidth="1"/>
    <col min="5389" max="5389" width="13.42578125" style="848" bestFit="1" customWidth="1"/>
    <col min="5390" max="5632" width="9.140625" style="848"/>
    <col min="5633" max="5633" width="4.85546875" style="848" customWidth="1"/>
    <col min="5634" max="5634" width="33.7109375" style="848" customWidth="1"/>
    <col min="5635" max="5635" width="13.42578125" style="848" bestFit="1" customWidth="1"/>
    <col min="5636" max="5637" width="12.42578125" style="848" customWidth="1"/>
    <col min="5638" max="5639" width="13.42578125" style="848" bestFit="1" customWidth="1"/>
    <col min="5640" max="5640" width="13.7109375" style="848" bestFit="1" customWidth="1"/>
    <col min="5641" max="5641" width="14.140625" style="848" bestFit="1" customWidth="1"/>
    <col min="5642" max="5643" width="13.42578125" style="848" bestFit="1" customWidth="1"/>
    <col min="5644" max="5644" width="12.28515625" style="848" bestFit="1" customWidth="1"/>
    <col min="5645" max="5645" width="13.42578125" style="848" bestFit="1" customWidth="1"/>
    <col min="5646" max="5888" width="9.140625" style="848"/>
    <col min="5889" max="5889" width="4.85546875" style="848" customWidth="1"/>
    <col min="5890" max="5890" width="33.7109375" style="848" customWidth="1"/>
    <col min="5891" max="5891" width="13.42578125" style="848" bestFit="1" customWidth="1"/>
    <col min="5892" max="5893" width="12.42578125" style="848" customWidth="1"/>
    <col min="5894" max="5895" width="13.42578125" style="848" bestFit="1" customWidth="1"/>
    <col min="5896" max="5896" width="13.7109375" style="848" bestFit="1" customWidth="1"/>
    <col min="5897" max="5897" width="14.140625" style="848" bestFit="1" customWidth="1"/>
    <col min="5898" max="5899" width="13.42578125" style="848" bestFit="1" customWidth="1"/>
    <col min="5900" max="5900" width="12.28515625" style="848" bestFit="1" customWidth="1"/>
    <col min="5901" max="5901" width="13.42578125" style="848" bestFit="1" customWidth="1"/>
    <col min="5902" max="6144" width="9.140625" style="848"/>
    <col min="6145" max="6145" width="4.85546875" style="848" customWidth="1"/>
    <col min="6146" max="6146" width="33.7109375" style="848" customWidth="1"/>
    <col min="6147" max="6147" width="13.42578125" style="848" bestFit="1" customWidth="1"/>
    <col min="6148" max="6149" width="12.42578125" style="848" customWidth="1"/>
    <col min="6150" max="6151" width="13.42578125" style="848" bestFit="1" customWidth="1"/>
    <col min="6152" max="6152" width="13.7109375" style="848" bestFit="1" customWidth="1"/>
    <col min="6153" max="6153" width="14.140625" style="848" bestFit="1" customWidth="1"/>
    <col min="6154" max="6155" width="13.42578125" style="848" bestFit="1" customWidth="1"/>
    <col min="6156" max="6156" width="12.28515625" style="848" bestFit="1" customWidth="1"/>
    <col min="6157" max="6157" width="13.42578125" style="848" bestFit="1" customWidth="1"/>
    <col min="6158" max="6400" width="9.140625" style="848"/>
    <col min="6401" max="6401" width="4.85546875" style="848" customWidth="1"/>
    <col min="6402" max="6402" width="33.7109375" style="848" customWidth="1"/>
    <col min="6403" max="6403" width="13.42578125" style="848" bestFit="1" customWidth="1"/>
    <col min="6404" max="6405" width="12.42578125" style="848" customWidth="1"/>
    <col min="6406" max="6407" width="13.42578125" style="848" bestFit="1" customWidth="1"/>
    <col min="6408" max="6408" width="13.7109375" style="848" bestFit="1" customWidth="1"/>
    <col min="6409" max="6409" width="14.140625" style="848" bestFit="1" customWidth="1"/>
    <col min="6410" max="6411" width="13.42578125" style="848" bestFit="1" customWidth="1"/>
    <col min="6412" max="6412" width="12.28515625" style="848" bestFit="1" customWidth="1"/>
    <col min="6413" max="6413" width="13.42578125" style="848" bestFit="1" customWidth="1"/>
    <col min="6414" max="6656" width="9.140625" style="848"/>
    <col min="6657" max="6657" width="4.85546875" style="848" customWidth="1"/>
    <col min="6658" max="6658" width="33.7109375" style="848" customWidth="1"/>
    <col min="6659" max="6659" width="13.42578125" style="848" bestFit="1" customWidth="1"/>
    <col min="6660" max="6661" width="12.42578125" style="848" customWidth="1"/>
    <col min="6662" max="6663" width="13.42578125" style="848" bestFit="1" customWidth="1"/>
    <col min="6664" max="6664" width="13.7109375" style="848" bestFit="1" customWidth="1"/>
    <col min="6665" max="6665" width="14.140625" style="848" bestFit="1" customWidth="1"/>
    <col min="6666" max="6667" width="13.42578125" style="848" bestFit="1" customWidth="1"/>
    <col min="6668" max="6668" width="12.28515625" style="848" bestFit="1" customWidth="1"/>
    <col min="6669" max="6669" width="13.42578125" style="848" bestFit="1" customWidth="1"/>
    <col min="6670" max="6912" width="9.140625" style="848"/>
    <col min="6913" max="6913" width="4.85546875" style="848" customWidth="1"/>
    <col min="6914" max="6914" width="33.7109375" style="848" customWidth="1"/>
    <col min="6915" max="6915" width="13.42578125" style="848" bestFit="1" customWidth="1"/>
    <col min="6916" max="6917" width="12.42578125" style="848" customWidth="1"/>
    <col min="6918" max="6919" width="13.42578125" style="848" bestFit="1" customWidth="1"/>
    <col min="6920" max="6920" width="13.7109375" style="848" bestFit="1" customWidth="1"/>
    <col min="6921" max="6921" width="14.140625" style="848" bestFit="1" customWidth="1"/>
    <col min="6922" max="6923" width="13.42578125" style="848" bestFit="1" customWidth="1"/>
    <col min="6924" max="6924" width="12.28515625" style="848" bestFit="1" customWidth="1"/>
    <col min="6925" max="6925" width="13.42578125" style="848" bestFit="1" customWidth="1"/>
    <col min="6926" max="7168" width="9.140625" style="848"/>
    <col min="7169" max="7169" width="4.85546875" style="848" customWidth="1"/>
    <col min="7170" max="7170" width="33.7109375" style="848" customWidth="1"/>
    <col min="7171" max="7171" width="13.42578125" style="848" bestFit="1" customWidth="1"/>
    <col min="7172" max="7173" width="12.42578125" style="848" customWidth="1"/>
    <col min="7174" max="7175" width="13.42578125" style="848" bestFit="1" customWidth="1"/>
    <col min="7176" max="7176" width="13.7109375" style="848" bestFit="1" customWidth="1"/>
    <col min="7177" max="7177" width="14.140625" style="848" bestFit="1" customWidth="1"/>
    <col min="7178" max="7179" width="13.42578125" style="848" bestFit="1" customWidth="1"/>
    <col min="7180" max="7180" width="12.28515625" style="848" bestFit="1" customWidth="1"/>
    <col min="7181" max="7181" width="13.42578125" style="848" bestFit="1" customWidth="1"/>
    <col min="7182" max="7424" width="9.140625" style="848"/>
    <col min="7425" max="7425" width="4.85546875" style="848" customWidth="1"/>
    <col min="7426" max="7426" width="33.7109375" style="848" customWidth="1"/>
    <col min="7427" max="7427" width="13.42578125" style="848" bestFit="1" customWidth="1"/>
    <col min="7428" max="7429" width="12.42578125" style="848" customWidth="1"/>
    <col min="7430" max="7431" width="13.42578125" style="848" bestFit="1" customWidth="1"/>
    <col min="7432" max="7432" width="13.7109375" style="848" bestFit="1" customWidth="1"/>
    <col min="7433" max="7433" width="14.140625" style="848" bestFit="1" customWidth="1"/>
    <col min="7434" max="7435" width="13.42578125" style="848" bestFit="1" customWidth="1"/>
    <col min="7436" max="7436" width="12.28515625" style="848" bestFit="1" customWidth="1"/>
    <col min="7437" max="7437" width="13.42578125" style="848" bestFit="1" customWidth="1"/>
    <col min="7438" max="7680" width="9.140625" style="848"/>
    <col min="7681" max="7681" width="4.85546875" style="848" customWidth="1"/>
    <col min="7682" max="7682" width="33.7109375" style="848" customWidth="1"/>
    <col min="7683" max="7683" width="13.42578125" style="848" bestFit="1" customWidth="1"/>
    <col min="7684" max="7685" width="12.42578125" style="848" customWidth="1"/>
    <col min="7686" max="7687" width="13.42578125" style="848" bestFit="1" customWidth="1"/>
    <col min="7688" max="7688" width="13.7109375" style="848" bestFit="1" customWidth="1"/>
    <col min="7689" max="7689" width="14.140625" style="848" bestFit="1" customWidth="1"/>
    <col min="7690" max="7691" width="13.42578125" style="848" bestFit="1" customWidth="1"/>
    <col min="7692" max="7692" width="12.28515625" style="848" bestFit="1" customWidth="1"/>
    <col min="7693" max="7693" width="13.42578125" style="848" bestFit="1" customWidth="1"/>
    <col min="7694" max="7936" width="9.140625" style="848"/>
    <col min="7937" max="7937" width="4.85546875" style="848" customWidth="1"/>
    <col min="7938" max="7938" width="33.7109375" style="848" customWidth="1"/>
    <col min="7939" max="7939" width="13.42578125" style="848" bestFit="1" customWidth="1"/>
    <col min="7940" max="7941" width="12.42578125" style="848" customWidth="1"/>
    <col min="7942" max="7943" width="13.42578125" style="848" bestFit="1" customWidth="1"/>
    <col min="7944" max="7944" width="13.7109375" style="848" bestFit="1" customWidth="1"/>
    <col min="7945" max="7945" width="14.140625" style="848" bestFit="1" customWidth="1"/>
    <col min="7946" max="7947" width="13.42578125" style="848" bestFit="1" customWidth="1"/>
    <col min="7948" max="7948" width="12.28515625" style="848" bestFit="1" customWidth="1"/>
    <col min="7949" max="7949" width="13.42578125" style="848" bestFit="1" customWidth="1"/>
    <col min="7950" max="8192" width="9.140625" style="848"/>
    <col min="8193" max="8193" width="4.85546875" style="848" customWidth="1"/>
    <col min="8194" max="8194" width="33.7109375" style="848" customWidth="1"/>
    <col min="8195" max="8195" width="13.42578125" style="848" bestFit="1" customWidth="1"/>
    <col min="8196" max="8197" width="12.42578125" style="848" customWidth="1"/>
    <col min="8198" max="8199" width="13.42578125" style="848" bestFit="1" customWidth="1"/>
    <col min="8200" max="8200" width="13.7109375" style="848" bestFit="1" customWidth="1"/>
    <col min="8201" max="8201" width="14.140625" style="848" bestFit="1" customWidth="1"/>
    <col min="8202" max="8203" width="13.42578125" style="848" bestFit="1" customWidth="1"/>
    <col min="8204" max="8204" width="12.28515625" style="848" bestFit="1" customWidth="1"/>
    <col min="8205" max="8205" width="13.42578125" style="848" bestFit="1" customWidth="1"/>
    <col min="8206" max="8448" width="9.140625" style="848"/>
    <col min="8449" max="8449" width="4.85546875" style="848" customWidth="1"/>
    <col min="8450" max="8450" width="33.7109375" style="848" customWidth="1"/>
    <col min="8451" max="8451" width="13.42578125" style="848" bestFit="1" customWidth="1"/>
    <col min="8452" max="8453" width="12.42578125" style="848" customWidth="1"/>
    <col min="8454" max="8455" width="13.42578125" style="848" bestFit="1" customWidth="1"/>
    <col min="8456" max="8456" width="13.7109375" style="848" bestFit="1" customWidth="1"/>
    <col min="8457" max="8457" width="14.140625" style="848" bestFit="1" customWidth="1"/>
    <col min="8458" max="8459" width="13.42578125" style="848" bestFit="1" customWidth="1"/>
    <col min="8460" max="8460" width="12.28515625" style="848" bestFit="1" customWidth="1"/>
    <col min="8461" max="8461" width="13.42578125" style="848" bestFit="1" customWidth="1"/>
    <col min="8462" max="8704" width="9.140625" style="848"/>
    <col min="8705" max="8705" width="4.85546875" style="848" customWidth="1"/>
    <col min="8706" max="8706" width="33.7109375" style="848" customWidth="1"/>
    <col min="8707" max="8707" width="13.42578125" style="848" bestFit="1" customWidth="1"/>
    <col min="8708" max="8709" width="12.42578125" style="848" customWidth="1"/>
    <col min="8710" max="8711" width="13.42578125" style="848" bestFit="1" customWidth="1"/>
    <col min="8712" max="8712" width="13.7109375" style="848" bestFit="1" customWidth="1"/>
    <col min="8713" max="8713" width="14.140625" style="848" bestFit="1" customWidth="1"/>
    <col min="8714" max="8715" width="13.42578125" style="848" bestFit="1" customWidth="1"/>
    <col min="8716" max="8716" width="12.28515625" style="848" bestFit="1" customWidth="1"/>
    <col min="8717" max="8717" width="13.42578125" style="848" bestFit="1" customWidth="1"/>
    <col min="8718" max="8960" width="9.140625" style="848"/>
    <col min="8961" max="8961" width="4.85546875" style="848" customWidth="1"/>
    <col min="8962" max="8962" width="33.7109375" style="848" customWidth="1"/>
    <col min="8963" max="8963" width="13.42578125" style="848" bestFit="1" customWidth="1"/>
    <col min="8964" max="8965" width="12.42578125" style="848" customWidth="1"/>
    <col min="8966" max="8967" width="13.42578125" style="848" bestFit="1" customWidth="1"/>
    <col min="8968" max="8968" width="13.7109375" style="848" bestFit="1" customWidth="1"/>
    <col min="8969" max="8969" width="14.140625" style="848" bestFit="1" customWidth="1"/>
    <col min="8970" max="8971" width="13.42578125" style="848" bestFit="1" customWidth="1"/>
    <col min="8972" max="8972" width="12.28515625" style="848" bestFit="1" customWidth="1"/>
    <col min="8973" max="8973" width="13.42578125" style="848" bestFit="1" customWidth="1"/>
    <col min="8974" max="9216" width="9.140625" style="848"/>
    <col min="9217" max="9217" width="4.85546875" style="848" customWidth="1"/>
    <col min="9218" max="9218" width="33.7109375" style="848" customWidth="1"/>
    <col min="9219" max="9219" width="13.42578125" style="848" bestFit="1" customWidth="1"/>
    <col min="9220" max="9221" width="12.42578125" style="848" customWidth="1"/>
    <col min="9222" max="9223" width="13.42578125" style="848" bestFit="1" customWidth="1"/>
    <col min="9224" max="9224" width="13.7109375" style="848" bestFit="1" customWidth="1"/>
    <col min="9225" max="9225" width="14.140625" style="848" bestFit="1" customWidth="1"/>
    <col min="9226" max="9227" width="13.42578125" style="848" bestFit="1" customWidth="1"/>
    <col min="9228" max="9228" width="12.28515625" style="848" bestFit="1" customWidth="1"/>
    <col min="9229" max="9229" width="13.42578125" style="848" bestFit="1" customWidth="1"/>
    <col min="9230" max="9472" width="9.140625" style="848"/>
    <col min="9473" max="9473" width="4.85546875" style="848" customWidth="1"/>
    <col min="9474" max="9474" width="33.7109375" style="848" customWidth="1"/>
    <col min="9475" max="9475" width="13.42578125" style="848" bestFit="1" customWidth="1"/>
    <col min="9476" max="9477" width="12.42578125" style="848" customWidth="1"/>
    <col min="9478" max="9479" width="13.42578125" style="848" bestFit="1" customWidth="1"/>
    <col min="9480" max="9480" width="13.7109375" style="848" bestFit="1" customWidth="1"/>
    <col min="9481" max="9481" width="14.140625" style="848" bestFit="1" customWidth="1"/>
    <col min="9482" max="9483" width="13.42578125" style="848" bestFit="1" customWidth="1"/>
    <col min="9484" max="9484" width="12.28515625" style="848" bestFit="1" customWidth="1"/>
    <col min="9485" max="9485" width="13.42578125" style="848" bestFit="1" customWidth="1"/>
    <col min="9486" max="9728" width="9.140625" style="848"/>
    <col min="9729" max="9729" width="4.85546875" style="848" customWidth="1"/>
    <col min="9730" max="9730" width="33.7109375" style="848" customWidth="1"/>
    <col min="9731" max="9731" width="13.42578125" style="848" bestFit="1" customWidth="1"/>
    <col min="9732" max="9733" width="12.42578125" style="848" customWidth="1"/>
    <col min="9734" max="9735" width="13.42578125" style="848" bestFit="1" customWidth="1"/>
    <col min="9736" max="9736" width="13.7109375" style="848" bestFit="1" customWidth="1"/>
    <col min="9737" max="9737" width="14.140625" style="848" bestFit="1" customWidth="1"/>
    <col min="9738" max="9739" width="13.42578125" style="848" bestFit="1" customWidth="1"/>
    <col min="9740" max="9740" width="12.28515625" style="848" bestFit="1" customWidth="1"/>
    <col min="9741" max="9741" width="13.42578125" style="848" bestFit="1" customWidth="1"/>
    <col min="9742" max="9984" width="9.140625" style="848"/>
    <col min="9985" max="9985" width="4.85546875" style="848" customWidth="1"/>
    <col min="9986" max="9986" width="33.7109375" style="848" customWidth="1"/>
    <col min="9987" max="9987" width="13.42578125" style="848" bestFit="1" customWidth="1"/>
    <col min="9988" max="9989" width="12.42578125" style="848" customWidth="1"/>
    <col min="9990" max="9991" width="13.42578125" style="848" bestFit="1" customWidth="1"/>
    <col min="9992" max="9992" width="13.7109375" style="848" bestFit="1" customWidth="1"/>
    <col min="9993" max="9993" width="14.140625" style="848" bestFit="1" customWidth="1"/>
    <col min="9994" max="9995" width="13.42578125" style="848" bestFit="1" customWidth="1"/>
    <col min="9996" max="9996" width="12.28515625" style="848" bestFit="1" customWidth="1"/>
    <col min="9997" max="9997" width="13.42578125" style="848" bestFit="1" customWidth="1"/>
    <col min="9998" max="10240" width="9.140625" style="848"/>
    <col min="10241" max="10241" width="4.85546875" style="848" customWidth="1"/>
    <col min="10242" max="10242" width="33.7109375" style="848" customWidth="1"/>
    <col min="10243" max="10243" width="13.42578125" style="848" bestFit="1" customWidth="1"/>
    <col min="10244" max="10245" width="12.42578125" style="848" customWidth="1"/>
    <col min="10246" max="10247" width="13.42578125" style="848" bestFit="1" customWidth="1"/>
    <col min="10248" max="10248" width="13.7109375" style="848" bestFit="1" customWidth="1"/>
    <col min="10249" max="10249" width="14.140625" style="848" bestFit="1" customWidth="1"/>
    <col min="10250" max="10251" width="13.42578125" style="848" bestFit="1" customWidth="1"/>
    <col min="10252" max="10252" width="12.28515625" style="848" bestFit="1" customWidth="1"/>
    <col min="10253" max="10253" width="13.42578125" style="848" bestFit="1" customWidth="1"/>
    <col min="10254" max="10496" width="9.140625" style="848"/>
    <col min="10497" max="10497" width="4.85546875" style="848" customWidth="1"/>
    <col min="10498" max="10498" width="33.7109375" style="848" customWidth="1"/>
    <col min="10499" max="10499" width="13.42578125" style="848" bestFit="1" customWidth="1"/>
    <col min="10500" max="10501" width="12.42578125" style="848" customWidth="1"/>
    <col min="10502" max="10503" width="13.42578125" style="848" bestFit="1" customWidth="1"/>
    <col min="10504" max="10504" width="13.7109375" style="848" bestFit="1" customWidth="1"/>
    <col min="10505" max="10505" width="14.140625" style="848" bestFit="1" customWidth="1"/>
    <col min="10506" max="10507" width="13.42578125" style="848" bestFit="1" customWidth="1"/>
    <col min="10508" max="10508" width="12.28515625" style="848" bestFit="1" customWidth="1"/>
    <col min="10509" max="10509" width="13.42578125" style="848" bestFit="1" customWidth="1"/>
    <col min="10510" max="10752" width="9.140625" style="848"/>
    <col min="10753" max="10753" width="4.85546875" style="848" customWidth="1"/>
    <col min="10754" max="10754" width="33.7109375" style="848" customWidth="1"/>
    <col min="10755" max="10755" width="13.42578125" style="848" bestFit="1" customWidth="1"/>
    <col min="10756" max="10757" width="12.42578125" style="848" customWidth="1"/>
    <col min="10758" max="10759" width="13.42578125" style="848" bestFit="1" customWidth="1"/>
    <col min="10760" max="10760" width="13.7109375" style="848" bestFit="1" customWidth="1"/>
    <col min="10761" max="10761" width="14.140625" style="848" bestFit="1" customWidth="1"/>
    <col min="10762" max="10763" width="13.42578125" style="848" bestFit="1" customWidth="1"/>
    <col min="10764" max="10764" width="12.28515625" style="848" bestFit="1" customWidth="1"/>
    <col min="10765" max="10765" width="13.42578125" style="848" bestFit="1" customWidth="1"/>
    <col min="10766" max="11008" width="9.140625" style="848"/>
    <col min="11009" max="11009" width="4.85546875" style="848" customWidth="1"/>
    <col min="11010" max="11010" width="33.7109375" style="848" customWidth="1"/>
    <col min="11011" max="11011" width="13.42578125" style="848" bestFit="1" customWidth="1"/>
    <col min="11012" max="11013" width="12.42578125" style="848" customWidth="1"/>
    <col min="11014" max="11015" width="13.42578125" style="848" bestFit="1" customWidth="1"/>
    <col min="11016" max="11016" width="13.7109375" style="848" bestFit="1" customWidth="1"/>
    <col min="11017" max="11017" width="14.140625" style="848" bestFit="1" customWidth="1"/>
    <col min="11018" max="11019" width="13.42578125" style="848" bestFit="1" customWidth="1"/>
    <col min="11020" max="11020" width="12.28515625" style="848" bestFit="1" customWidth="1"/>
    <col min="11021" max="11021" width="13.42578125" style="848" bestFit="1" customWidth="1"/>
    <col min="11022" max="11264" width="9.140625" style="848"/>
    <col min="11265" max="11265" width="4.85546875" style="848" customWidth="1"/>
    <col min="11266" max="11266" width="33.7109375" style="848" customWidth="1"/>
    <col min="11267" max="11267" width="13.42578125" style="848" bestFit="1" customWidth="1"/>
    <col min="11268" max="11269" width="12.42578125" style="848" customWidth="1"/>
    <col min="11270" max="11271" width="13.42578125" style="848" bestFit="1" customWidth="1"/>
    <col min="11272" max="11272" width="13.7109375" style="848" bestFit="1" customWidth="1"/>
    <col min="11273" max="11273" width="14.140625" style="848" bestFit="1" customWidth="1"/>
    <col min="11274" max="11275" width="13.42578125" style="848" bestFit="1" customWidth="1"/>
    <col min="11276" max="11276" width="12.28515625" style="848" bestFit="1" customWidth="1"/>
    <col min="11277" max="11277" width="13.42578125" style="848" bestFit="1" customWidth="1"/>
    <col min="11278" max="11520" width="9.140625" style="848"/>
    <col min="11521" max="11521" width="4.85546875" style="848" customWidth="1"/>
    <col min="11522" max="11522" width="33.7109375" style="848" customWidth="1"/>
    <col min="11523" max="11523" width="13.42578125" style="848" bestFit="1" customWidth="1"/>
    <col min="11524" max="11525" width="12.42578125" style="848" customWidth="1"/>
    <col min="11526" max="11527" width="13.42578125" style="848" bestFit="1" customWidth="1"/>
    <col min="11528" max="11528" width="13.7109375" style="848" bestFit="1" customWidth="1"/>
    <col min="11529" max="11529" width="14.140625" style="848" bestFit="1" customWidth="1"/>
    <col min="11530" max="11531" width="13.42578125" style="848" bestFit="1" customWidth="1"/>
    <col min="11532" max="11532" width="12.28515625" style="848" bestFit="1" customWidth="1"/>
    <col min="11533" max="11533" width="13.42578125" style="848" bestFit="1" customWidth="1"/>
    <col min="11534" max="11776" width="9.140625" style="848"/>
    <col min="11777" max="11777" width="4.85546875" style="848" customWidth="1"/>
    <col min="11778" max="11778" width="33.7109375" style="848" customWidth="1"/>
    <col min="11779" max="11779" width="13.42578125" style="848" bestFit="1" customWidth="1"/>
    <col min="11780" max="11781" width="12.42578125" style="848" customWidth="1"/>
    <col min="11782" max="11783" width="13.42578125" style="848" bestFit="1" customWidth="1"/>
    <col min="11784" max="11784" width="13.7109375" style="848" bestFit="1" customWidth="1"/>
    <col min="11785" max="11785" width="14.140625" style="848" bestFit="1" customWidth="1"/>
    <col min="11786" max="11787" width="13.42578125" style="848" bestFit="1" customWidth="1"/>
    <col min="11788" max="11788" width="12.28515625" style="848" bestFit="1" customWidth="1"/>
    <col min="11789" max="11789" width="13.42578125" style="848" bestFit="1" customWidth="1"/>
    <col min="11790" max="12032" width="9.140625" style="848"/>
    <col min="12033" max="12033" width="4.85546875" style="848" customWidth="1"/>
    <col min="12034" max="12034" width="33.7109375" style="848" customWidth="1"/>
    <col min="12035" max="12035" width="13.42578125" style="848" bestFit="1" customWidth="1"/>
    <col min="12036" max="12037" width="12.42578125" style="848" customWidth="1"/>
    <col min="12038" max="12039" width="13.42578125" style="848" bestFit="1" customWidth="1"/>
    <col min="12040" max="12040" width="13.7109375" style="848" bestFit="1" customWidth="1"/>
    <col min="12041" max="12041" width="14.140625" style="848" bestFit="1" customWidth="1"/>
    <col min="12042" max="12043" width="13.42578125" style="848" bestFit="1" customWidth="1"/>
    <col min="12044" max="12044" width="12.28515625" style="848" bestFit="1" customWidth="1"/>
    <col min="12045" max="12045" width="13.42578125" style="848" bestFit="1" customWidth="1"/>
    <col min="12046" max="12288" width="9.140625" style="848"/>
    <col min="12289" max="12289" width="4.85546875" style="848" customWidth="1"/>
    <col min="12290" max="12290" width="33.7109375" style="848" customWidth="1"/>
    <col min="12291" max="12291" width="13.42578125" style="848" bestFit="1" customWidth="1"/>
    <col min="12292" max="12293" width="12.42578125" style="848" customWidth="1"/>
    <col min="12294" max="12295" width="13.42578125" style="848" bestFit="1" customWidth="1"/>
    <col min="12296" max="12296" width="13.7109375" style="848" bestFit="1" customWidth="1"/>
    <col min="12297" max="12297" width="14.140625" style="848" bestFit="1" customWidth="1"/>
    <col min="12298" max="12299" width="13.42578125" style="848" bestFit="1" customWidth="1"/>
    <col min="12300" max="12300" width="12.28515625" style="848" bestFit="1" customWidth="1"/>
    <col min="12301" max="12301" width="13.42578125" style="848" bestFit="1" customWidth="1"/>
    <col min="12302" max="12544" width="9.140625" style="848"/>
    <col min="12545" max="12545" width="4.85546875" style="848" customWidth="1"/>
    <col min="12546" max="12546" width="33.7109375" style="848" customWidth="1"/>
    <col min="12547" max="12547" width="13.42578125" style="848" bestFit="1" customWidth="1"/>
    <col min="12548" max="12549" width="12.42578125" style="848" customWidth="1"/>
    <col min="12550" max="12551" width="13.42578125" style="848" bestFit="1" customWidth="1"/>
    <col min="12552" max="12552" width="13.7109375" style="848" bestFit="1" customWidth="1"/>
    <col min="12553" max="12553" width="14.140625" style="848" bestFit="1" customWidth="1"/>
    <col min="12554" max="12555" width="13.42578125" style="848" bestFit="1" customWidth="1"/>
    <col min="12556" max="12556" width="12.28515625" style="848" bestFit="1" customWidth="1"/>
    <col min="12557" max="12557" width="13.42578125" style="848" bestFit="1" customWidth="1"/>
    <col min="12558" max="12800" width="9.140625" style="848"/>
    <col min="12801" max="12801" width="4.85546875" style="848" customWidth="1"/>
    <col min="12802" max="12802" width="33.7109375" style="848" customWidth="1"/>
    <col min="12803" max="12803" width="13.42578125" style="848" bestFit="1" customWidth="1"/>
    <col min="12804" max="12805" width="12.42578125" style="848" customWidth="1"/>
    <col min="12806" max="12807" width="13.42578125" style="848" bestFit="1" customWidth="1"/>
    <col min="12808" max="12808" width="13.7109375" style="848" bestFit="1" customWidth="1"/>
    <col min="12809" max="12809" width="14.140625" style="848" bestFit="1" customWidth="1"/>
    <col min="12810" max="12811" width="13.42578125" style="848" bestFit="1" customWidth="1"/>
    <col min="12812" max="12812" width="12.28515625" style="848" bestFit="1" customWidth="1"/>
    <col min="12813" max="12813" width="13.42578125" style="848" bestFit="1" customWidth="1"/>
    <col min="12814" max="13056" width="9.140625" style="848"/>
    <col min="13057" max="13057" width="4.85546875" style="848" customWidth="1"/>
    <col min="13058" max="13058" width="33.7109375" style="848" customWidth="1"/>
    <col min="13059" max="13059" width="13.42578125" style="848" bestFit="1" customWidth="1"/>
    <col min="13060" max="13061" width="12.42578125" style="848" customWidth="1"/>
    <col min="13062" max="13063" width="13.42578125" style="848" bestFit="1" customWidth="1"/>
    <col min="13064" max="13064" width="13.7109375" style="848" bestFit="1" customWidth="1"/>
    <col min="13065" max="13065" width="14.140625" style="848" bestFit="1" customWidth="1"/>
    <col min="13066" max="13067" width="13.42578125" style="848" bestFit="1" customWidth="1"/>
    <col min="13068" max="13068" width="12.28515625" style="848" bestFit="1" customWidth="1"/>
    <col min="13069" max="13069" width="13.42578125" style="848" bestFit="1" customWidth="1"/>
    <col min="13070" max="13312" width="9.140625" style="848"/>
    <col min="13313" max="13313" width="4.85546875" style="848" customWidth="1"/>
    <col min="13314" max="13314" width="33.7109375" style="848" customWidth="1"/>
    <col min="13315" max="13315" width="13.42578125" style="848" bestFit="1" customWidth="1"/>
    <col min="13316" max="13317" width="12.42578125" style="848" customWidth="1"/>
    <col min="13318" max="13319" width="13.42578125" style="848" bestFit="1" customWidth="1"/>
    <col min="13320" max="13320" width="13.7109375" style="848" bestFit="1" customWidth="1"/>
    <col min="13321" max="13321" width="14.140625" style="848" bestFit="1" customWidth="1"/>
    <col min="13322" max="13323" width="13.42578125" style="848" bestFit="1" customWidth="1"/>
    <col min="13324" max="13324" width="12.28515625" style="848" bestFit="1" customWidth="1"/>
    <col min="13325" max="13325" width="13.42578125" style="848" bestFit="1" customWidth="1"/>
    <col min="13326" max="13568" width="9.140625" style="848"/>
    <col min="13569" max="13569" width="4.85546875" style="848" customWidth="1"/>
    <col min="13570" max="13570" width="33.7109375" style="848" customWidth="1"/>
    <col min="13571" max="13571" width="13.42578125" style="848" bestFit="1" customWidth="1"/>
    <col min="13572" max="13573" width="12.42578125" style="848" customWidth="1"/>
    <col min="13574" max="13575" width="13.42578125" style="848" bestFit="1" customWidth="1"/>
    <col min="13576" max="13576" width="13.7109375" style="848" bestFit="1" customWidth="1"/>
    <col min="13577" max="13577" width="14.140625" style="848" bestFit="1" customWidth="1"/>
    <col min="13578" max="13579" width="13.42578125" style="848" bestFit="1" customWidth="1"/>
    <col min="13580" max="13580" width="12.28515625" style="848" bestFit="1" customWidth="1"/>
    <col min="13581" max="13581" width="13.42578125" style="848" bestFit="1" customWidth="1"/>
    <col min="13582" max="13824" width="9.140625" style="848"/>
    <col min="13825" max="13825" width="4.85546875" style="848" customWidth="1"/>
    <col min="13826" max="13826" width="33.7109375" style="848" customWidth="1"/>
    <col min="13827" max="13827" width="13.42578125" style="848" bestFit="1" customWidth="1"/>
    <col min="13828" max="13829" width="12.42578125" style="848" customWidth="1"/>
    <col min="13830" max="13831" width="13.42578125" style="848" bestFit="1" customWidth="1"/>
    <col min="13832" max="13832" width="13.7109375" style="848" bestFit="1" customWidth="1"/>
    <col min="13833" max="13833" width="14.140625" style="848" bestFit="1" customWidth="1"/>
    <col min="13834" max="13835" width="13.42578125" style="848" bestFit="1" customWidth="1"/>
    <col min="13836" max="13836" width="12.28515625" style="848" bestFit="1" customWidth="1"/>
    <col min="13837" max="13837" width="13.42578125" style="848" bestFit="1" customWidth="1"/>
    <col min="13838" max="14080" width="9.140625" style="848"/>
    <col min="14081" max="14081" width="4.85546875" style="848" customWidth="1"/>
    <col min="14082" max="14082" width="33.7109375" style="848" customWidth="1"/>
    <col min="14083" max="14083" width="13.42578125" style="848" bestFit="1" customWidth="1"/>
    <col min="14084" max="14085" width="12.42578125" style="848" customWidth="1"/>
    <col min="14086" max="14087" width="13.42578125" style="848" bestFit="1" customWidth="1"/>
    <col min="14088" max="14088" width="13.7109375" style="848" bestFit="1" customWidth="1"/>
    <col min="14089" max="14089" width="14.140625" style="848" bestFit="1" customWidth="1"/>
    <col min="14090" max="14091" width="13.42578125" style="848" bestFit="1" customWidth="1"/>
    <col min="14092" max="14092" width="12.28515625" style="848" bestFit="1" customWidth="1"/>
    <col min="14093" max="14093" width="13.42578125" style="848" bestFit="1" customWidth="1"/>
    <col min="14094" max="14336" width="9.140625" style="848"/>
    <col min="14337" max="14337" width="4.85546875" style="848" customWidth="1"/>
    <col min="14338" max="14338" width="33.7109375" style="848" customWidth="1"/>
    <col min="14339" max="14339" width="13.42578125" style="848" bestFit="1" customWidth="1"/>
    <col min="14340" max="14341" width="12.42578125" style="848" customWidth="1"/>
    <col min="14342" max="14343" width="13.42578125" style="848" bestFit="1" customWidth="1"/>
    <col min="14344" max="14344" width="13.7109375" style="848" bestFit="1" customWidth="1"/>
    <col min="14345" max="14345" width="14.140625" style="848" bestFit="1" customWidth="1"/>
    <col min="14346" max="14347" width="13.42578125" style="848" bestFit="1" customWidth="1"/>
    <col min="14348" max="14348" width="12.28515625" style="848" bestFit="1" customWidth="1"/>
    <col min="14349" max="14349" width="13.42578125" style="848" bestFit="1" customWidth="1"/>
    <col min="14350" max="14592" width="9.140625" style="848"/>
    <col min="14593" max="14593" width="4.85546875" style="848" customWidth="1"/>
    <col min="14594" max="14594" width="33.7109375" style="848" customWidth="1"/>
    <col min="14595" max="14595" width="13.42578125" style="848" bestFit="1" customWidth="1"/>
    <col min="14596" max="14597" width="12.42578125" style="848" customWidth="1"/>
    <col min="14598" max="14599" width="13.42578125" style="848" bestFit="1" customWidth="1"/>
    <col min="14600" max="14600" width="13.7109375" style="848" bestFit="1" customWidth="1"/>
    <col min="14601" max="14601" width="14.140625" style="848" bestFit="1" customWidth="1"/>
    <col min="14602" max="14603" width="13.42578125" style="848" bestFit="1" customWidth="1"/>
    <col min="14604" max="14604" width="12.28515625" style="848" bestFit="1" customWidth="1"/>
    <col min="14605" max="14605" width="13.42578125" style="848" bestFit="1" customWidth="1"/>
    <col min="14606" max="14848" width="9.140625" style="848"/>
    <col min="14849" max="14849" width="4.85546875" style="848" customWidth="1"/>
    <col min="14850" max="14850" width="33.7109375" style="848" customWidth="1"/>
    <col min="14851" max="14851" width="13.42578125" style="848" bestFit="1" customWidth="1"/>
    <col min="14852" max="14853" width="12.42578125" style="848" customWidth="1"/>
    <col min="14854" max="14855" width="13.42578125" style="848" bestFit="1" customWidth="1"/>
    <col min="14856" max="14856" width="13.7109375" style="848" bestFit="1" customWidth="1"/>
    <col min="14857" max="14857" width="14.140625" style="848" bestFit="1" customWidth="1"/>
    <col min="14858" max="14859" width="13.42578125" style="848" bestFit="1" customWidth="1"/>
    <col min="14860" max="14860" width="12.28515625" style="848" bestFit="1" customWidth="1"/>
    <col min="14861" max="14861" width="13.42578125" style="848" bestFit="1" customWidth="1"/>
    <col min="14862" max="15104" width="9.140625" style="848"/>
    <col min="15105" max="15105" width="4.85546875" style="848" customWidth="1"/>
    <col min="15106" max="15106" width="33.7109375" style="848" customWidth="1"/>
    <col min="15107" max="15107" width="13.42578125" style="848" bestFit="1" customWidth="1"/>
    <col min="15108" max="15109" width="12.42578125" style="848" customWidth="1"/>
    <col min="15110" max="15111" width="13.42578125" style="848" bestFit="1" customWidth="1"/>
    <col min="15112" max="15112" width="13.7109375" style="848" bestFit="1" customWidth="1"/>
    <col min="15113" max="15113" width="14.140625" style="848" bestFit="1" customWidth="1"/>
    <col min="15114" max="15115" width="13.42578125" style="848" bestFit="1" customWidth="1"/>
    <col min="15116" max="15116" width="12.28515625" style="848" bestFit="1" customWidth="1"/>
    <col min="15117" max="15117" width="13.42578125" style="848" bestFit="1" customWidth="1"/>
    <col min="15118" max="15360" width="9.140625" style="848"/>
    <col min="15361" max="15361" width="4.85546875" style="848" customWidth="1"/>
    <col min="15362" max="15362" width="33.7109375" style="848" customWidth="1"/>
    <col min="15363" max="15363" width="13.42578125" style="848" bestFit="1" customWidth="1"/>
    <col min="15364" max="15365" width="12.42578125" style="848" customWidth="1"/>
    <col min="15366" max="15367" width="13.42578125" style="848" bestFit="1" customWidth="1"/>
    <col min="15368" max="15368" width="13.7109375" style="848" bestFit="1" customWidth="1"/>
    <col min="15369" max="15369" width="14.140625" style="848" bestFit="1" customWidth="1"/>
    <col min="15370" max="15371" width="13.42578125" style="848" bestFit="1" customWidth="1"/>
    <col min="15372" max="15372" width="12.28515625" style="848" bestFit="1" customWidth="1"/>
    <col min="15373" max="15373" width="13.42578125" style="848" bestFit="1" customWidth="1"/>
    <col min="15374" max="15616" width="9.140625" style="848"/>
    <col min="15617" max="15617" width="4.85546875" style="848" customWidth="1"/>
    <col min="15618" max="15618" width="33.7109375" style="848" customWidth="1"/>
    <col min="15619" max="15619" width="13.42578125" style="848" bestFit="1" customWidth="1"/>
    <col min="15620" max="15621" width="12.42578125" style="848" customWidth="1"/>
    <col min="15622" max="15623" width="13.42578125" style="848" bestFit="1" customWidth="1"/>
    <col min="15624" max="15624" width="13.7109375" style="848" bestFit="1" customWidth="1"/>
    <col min="15625" max="15625" width="14.140625" style="848" bestFit="1" customWidth="1"/>
    <col min="15626" max="15627" width="13.42578125" style="848" bestFit="1" customWidth="1"/>
    <col min="15628" max="15628" width="12.28515625" style="848" bestFit="1" customWidth="1"/>
    <col min="15629" max="15629" width="13.42578125" style="848" bestFit="1" customWidth="1"/>
    <col min="15630" max="15872" width="9.140625" style="848"/>
    <col min="15873" max="15873" width="4.85546875" style="848" customWidth="1"/>
    <col min="15874" max="15874" width="33.7109375" style="848" customWidth="1"/>
    <col min="15875" max="15875" width="13.42578125" style="848" bestFit="1" customWidth="1"/>
    <col min="15876" max="15877" width="12.42578125" style="848" customWidth="1"/>
    <col min="15878" max="15879" width="13.42578125" style="848" bestFit="1" customWidth="1"/>
    <col min="15880" max="15880" width="13.7109375" style="848" bestFit="1" customWidth="1"/>
    <col min="15881" max="15881" width="14.140625" style="848" bestFit="1" customWidth="1"/>
    <col min="15882" max="15883" width="13.42578125" style="848" bestFit="1" customWidth="1"/>
    <col min="15884" max="15884" width="12.28515625" style="848" bestFit="1" customWidth="1"/>
    <col min="15885" max="15885" width="13.42578125" style="848" bestFit="1" customWidth="1"/>
    <col min="15886" max="16128" width="9.140625" style="848"/>
    <col min="16129" max="16129" width="4.85546875" style="848" customWidth="1"/>
    <col min="16130" max="16130" width="33.7109375" style="848" customWidth="1"/>
    <col min="16131" max="16131" width="13.42578125" style="848" bestFit="1" customWidth="1"/>
    <col min="16132" max="16133" width="12.42578125" style="848" customWidth="1"/>
    <col min="16134" max="16135" width="13.42578125" style="848" bestFit="1" customWidth="1"/>
    <col min="16136" max="16136" width="13.7109375" style="848" bestFit="1" customWidth="1"/>
    <col min="16137" max="16137" width="14.140625" style="848" bestFit="1" customWidth="1"/>
    <col min="16138" max="16139" width="13.42578125" style="848" bestFit="1" customWidth="1"/>
    <col min="16140" max="16140" width="12.28515625" style="848" bestFit="1" customWidth="1"/>
    <col min="16141" max="16141" width="13.42578125" style="848" bestFit="1" customWidth="1"/>
    <col min="16142" max="16384" width="9.140625" style="848"/>
  </cols>
  <sheetData>
    <row r="1" spans="1:14" ht="20.25" customHeight="1">
      <c r="A1" s="860" t="s">
        <v>50</v>
      </c>
      <c r="B1" s="847"/>
    </row>
    <row r="2" spans="1:14" ht="20.25" customHeight="1">
      <c r="A2" s="860" t="s">
        <v>812</v>
      </c>
      <c r="B2" s="847"/>
    </row>
    <row r="3" spans="1:14" s="859" customFormat="1" ht="24.75" customHeight="1">
      <c r="A3" s="857" t="s">
        <v>810</v>
      </c>
      <c r="B3" s="858"/>
      <c r="C3" s="858"/>
      <c r="D3" s="858"/>
      <c r="E3" s="858"/>
      <c r="F3" s="858"/>
      <c r="G3" s="858"/>
      <c r="H3" s="858"/>
      <c r="I3" s="858"/>
      <c r="J3" s="858"/>
    </row>
    <row r="4" spans="1:14" s="859" customFormat="1" ht="22.5" customHeight="1">
      <c r="A4" s="857" t="s">
        <v>811</v>
      </c>
      <c r="B4" s="858"/>
      <c r="C4" s="858"/>
      <c r="D4" s="858"/>
      <c r="E4" s="858"/>
      <c r="F4" s="858"/>
      <c r="G4" s="858"/>
      <c r="H4" s="858"/>
      <c r="I4" s="858"/>
      <c r="J4" s="858"/>
    </row>
    <row r="5" spans="1:14" ht="7.5" customHeight="1"/>
    <row r="6" spans="1:14" s="859" customFormat="1" ht="20.25" customHeight="1">
      <c r="A6" s="1075" t="s">
        <v>791</v>
      </c>
      <c r="B6" s="1075" t="s">
        <v>813</v>
      </c>
      <c r="C6" s="861" t="s">
        <v>814</v>
      </c>
      <c r="D6" s="862"/>
      <c r="E6" s="863"/>
      <c r="F6" s="1075" t="s">
        <v>818</v>
      </c>
      <c r="G6" s="1075" t="s">
        <v>52</v>
      </c>
      <c r="H6" s="1075" t="s">
        <v>819</v>
      </c>
      <c r="I6" s="1075" t="s">
        <v>820</v>
      </c>
      <c r="J6" s="1075" t="s">
        <v>821</v>
      </c>
    </row>
    <row r="7" spans="1:14" s="859" customFormat="1" ht="20.25" customHeight="1">
      <c r="A7" s="1076"/>
      <c r="B7" s="1076"/>
      <c r="C7" s="864" t="s">
        <v>815</v>
      </c>
      <c r="D7" s="864" t="s">
        <v>816</v>
      </c>
      <c r="E7" s="864" t="s">
        <v>817</v>
      </c>
      <c r="F7" s="1076"/>
      <c r="G7" s="1076"/>
      <c r="H7" s="1076"/>
      <c r="I7" s="1076"/>
      <c r="J7" s="1076"/>
    </row>
    <row r="8" spans="1:14" s="859" customFormat="1">
      <c r="A8" s="865"/>
      <c r="B8" s="866" t="s">
        <v>822</v>
      </c>
      <c r="C8" s="867">
        <f t="shared" ref="C8:J8" si="0">C9+C32</f>
        <v>8298481585</v>
      </c>
      <c r="D8" s="867">
        <f t="shared" si="0"/>
        <v>2733267300</v>
      </c>
      <c r="E8" s="867">
        <f t="shared" si="0"/>
        <v>431569091</v>
      </c>
      <c r="F8" s="867">
        <f t="shared" si="0"/>
        <v>1229115914</v>
      </c>
      <c r="G8" s="867">
        <f t="shared" si="0"/>
        <v>12692433890</v>
      </c>
      <c r="H8" s="867">
        <f t="shared" si="0"/>
        <v>29527269913</v>
      </c>
      <c r="I8" s="867">
        <f t="shared" si="0"/>
        <v>19285417110</v>
      </c>
      <c r="J8" s="867">
        <f t="shared" si="0"/>
        <v>28122682361</v>
      </c>
      <c r="K8" s="868">
        <f>28149735126-J8</f>
        <v>27052765</v>
      </c>
      <c r="L8" s="868"/>
      <c r="M8" s="868"/>
      <c r="N8" s="868"/>
    </row>
    <row r="9" spans="1:14" s="873" customFormat="1">
      <c r="A9" s="869" t="s">
        <v>793</v>
      </c>
      <c r="B9" s="870" t="s">
        <v>823</v>
      </c>
      <c r="C9" s="871">
        <f t="shared" ref="C9:I9" si="1">SUM(C10:C31)</f>
        <v>8298481585</v>
      </c>
      <c r="D9" s="871">
        <f t="shared" si="1"/>
        <v>2733267300</v>
      </c>
      <c r="E9" s="871">
        <f t="shared" si="1"/>
        <v>431569091</v>
      </c>
      <c r="F9" s="871">
        <f t="shared" si="1"/>
        <v>1229115914</v>
      </c>
      <c r="G9" s="871">
        <f t="shared" si="1"/>
        <v>12692433890</v>
      </c>
      <c r="H9" s="871">
        <f t="shared" si="1"/>
        <v>29527269913</v>
      </c>
      <c r="I9" s="871">
        <f t="shared" si="1"/>
        <v>19285417110</v>
      </c>
      <c r="J9" s="871">
        <f>SUM(J10:J31)</f>
        <v>27903847602</v>
      </c>
      <c r="K9" s="872"/>
      <c r="L9" s="872"/>
      <c r="M9" s="872"/>
      <c r="N9" s="872"/>
    </row>
    <row r="10" spans="1:14" s="877" customFormat="1">
      <c r="A10" s="874">
        <v>1</v>
      </c>
      <c r="B10" s="874" t="s">
        <v>824</v>
      </c>
      <c r="C10" s="875"/>
      <c r="D10" s="875">
        <f>54683335-25886844</f>
        <v>28796491</v>
      </c>
      <c r="E10" s="875"/>
      <c r="F10" s="875"/>
      <c r="G10" s="875">
        <f t="shared" ref="G10:G19" si="2">SUM(C10:F10)</f>
        <v>28796491</v>
      </c>
      <c r="H10" s="875">
        <f>1620022839+25016799</f>
        <v>1645039638</v>
      </c>
      <c r="I10" s="875">
        <v>0</v>
      </c>
      <c r="J10" s="875">
        <f>H10+G10-I10</f>
        <v>1673836129</v>
      </c>
      <c r="K10" s="876"/>
      <c r="L10" s="876"/>
      <c r="M10" s="876"/>
      <c r="N10" s="876"/>
    </row>
    <row r="11" spans="1:14" s="877" customFormat="1">
      <c r="A11" s="874">
        <f>A10+1</f>
        <v>2</v>
      </c>
      <c r="B11" s="874" t="s">
        <v>825</v>
      </c>
      <c r="C11" s="875"/>
      <c r="D11" s="875">
        <v>52199752</v>
      </c>
      <c r="E11" s="875"/>
      <c r="F11" s="875"/>
      <c r="G11" s="875">
        <f t="shared" si="2"/>
        <v>52199752</v>
      </c>
      <c r="H11" s="875">
        <v>1586533358</v>
      </c>
      <c r="I11" s="875">
        <v>0</v>
      </c>
      <c r="J11" s="875">
        <f t="shared" ref="J11:J30" si="3">H11+G11-I11</f>
        <v>1638733110</v>
      </c>
      <c r="K11" s="876"/>
      <c r="L11" s="876"/>
      <c r="M11" s="876"/>
      <c r="N11" s="876"/>
    </row>
    <row r="12" spans="1:14" s="877" customFormat="1">
      <c r="A12" s="874">
        <f t="shared" ref="A12:A31" si="4">A11+1</f>
        <v>3</v>
      </c>
      <c r="B12" s="874" t="s">
        <v>826</v>
      </c>
      <c r="C12" s="875">
        <v>907926104</v>
      </c>
      <c r="D12" s="875"/>
      <c r="E12" s="875">
        <v>6909091</v>
      </c>
      <c r="F12" s="875"/>
      <c r="G12" s="875">
        <f t="shared" si="2"/>
        <v>914835195</v>
      </c>
      <c r="H12" s="875">
        <v>1970770266</v>
      </c>
      <c r="I12" s="878">
        <v>0</v>
      </c>
      <c r="J12" s="875">
        <f t="shared" si="3"/>
        <v>2885605461</v>
      </c>
      <c r="K12" s="876"/>
      <c r="L12" s="876"/>
      <c r="M12" s="876"/>
      <c r="N12" s="876"/>
    </row>
    <row r="13" spans="1:14" s="877" customFormat="1">
      <c r="A13" s="874">
        <f t="shared" si="4"/>
        <v>4</v>
      </c>
      <c r="B13" s="874" t="s">
        <v>827</v>
      </c>
      <c r="C13" s="875"/>
      <c r="D13" s="875"/>
      <c r="E13" s="875"/>
      <c r="F13" s="875">
        <v>-52582348</v>
      </c>
      <c r="G13" s="875">
        <f t="shared" si="2"/>
        <v>-52582348</v>
      </c>
      <c r="H13" s="875">
        <v>298178437</v>
      </c>
      <c r="I13" s="875">
        <v>245596089</v>
      </c>
      <c r="J13" s="875">
        <f t="shared" si="3"/>
        <v>0</v>
      </c>
      <c r="K13" s="876"/>
      <c r="L13" s="876"/>
      <c r="M13" s="876"/>
      <c r="N13" s="876"/>
    </row>
    <row r="14" spans="1:14" s="859" customFormat="1">
      <c r="A14" s="879">
        <f t="shared" si="4"/>
        <v>5</v>
      </c>
      <c r="B14" s="879" t="s">
        <v>828</v>
      </c>
      <c r="C14" s="880"/>
      <c r="D14" s="880"/>
      <c r="E14" s="880"/>
      <c r="F14" s="880"/>
      <c r="G14" s="880">
        <f t="shared" si="2"/>
        <v>0</v>
      </c>
      <c r="H14" s="880">
        <v>844839403</v>
      </c>
      <c r="I14" s="880">
        <v>0</v>
      </c>
      <c r="J14" s="880">
        <f t="shared" si="3"/>
        <v>844839403</v>
      </c>
      <c r="K14" s="868"/>
      <c r="L14" s="868"/>
      <c r="M14" s="868"/>
      <c r="N14" s="868"/>
    </row>
    <row r="15" spans="1:14" s="859" customFormat="1">
      <c r="A15" s="879">
        <f t="shared" si="4"/>
        <v>6</v>
      </c>
      <c r="B15" s="879" t="s">
        <v>829</v>
      </c>
      <c r="C15" s="880"/>
      <c r="D15" s="880"/>
      <c r="E15" s="880"/>
      <c r="F15" s="880"/>
      <c r="G15" s="880">
        <f t="shared" si="2"/>
        <v>0</v>
      </c>
      <c r="H15" s="880">
        <v>655851844</v>
      </c>
      <c r="I15" s="880">
        <v>655851844</v>
      </c>
      <c r="J15" s="880">
        <f t="shared" si="3"/>
        <v>0</v>
      </c>
      <c r="K15" s="868"/>
      <c r="L15" s="868"/>
      <c r="M15" s="868"/>
      <c r="N15" s="868"/>
    </row>
    <row r="16" spans="1:14" s="859" customFormat="1">
      <c r="A16" s="879">
        <f t="shared" si="4"/>
        <v>7</v>
      </c>
      <c r="B16" s="879" t="s">
        <v>830</v>
      </c>
      <c r="C16" s="880"/>
      <c r="D16" s="880"/>
      <c r="E16" s="880"/>
      <c r="F16" s="880"/>
      <c r="G16" s="880">
        <f t="shared" si="2"/>
        <v>0</v>
      </c>
      <c r="H16" s="880">
        <v>4270928615</v>
      </c>
      <c r="I16" s="880">
        <v>4270928615</v>
      </c>
      <c r="J16" s="880">
        <f t="shared" si="3"/>
        <v>0</v>
      </c>
      <c r="K16" s="868"/>
      <c r="L16" s="868"/>
      <c r="M16" s="868"/>
      <c r="N16" s="868"/>
    </row>
    <row r="17" spans="1:14" s="859" customFormat="1">
      <c r="A17" s="879">
        <f t="shared" si="4"/>
        <v>8</v>
      </c>
      <c r="B17" s="879" t="s">
        <v>831</v>
      </c>
      <c r="C17" s="880"/>
      <c r="D17" s="880"/>
      <c r="E17" s="880"/>
      <c r="F17" s="880">
        <f>717556442+2327412116</f>
        <v>3044968558</v>
      </c>
      <c r="G17" s="880">
        <f t="shared" si="2"/>
        <v>3044968558</v>
      </c>
      <c r="H17" s="880">
        <v>31727166</v>
      </c>
      <c r="I17" s="880">
        <v>0</v>
      </c>
      <c r="J17" s="880">
        <f t="shared" si="3"/>
        <v>3076695724</v>
      </c>
      <c r="K17" s="868"/>
      <c r="L17" s="868"/>
      <c r="M17" s="868"/>
      <c r="N17" s="868"/>
    </row>
    <row r="18" spans="1:14" s="859" customFormat="1">
      <c r="A18" s="879">
        <f t="shared" si="4"/>
        <v>9</v>
      </c>
      <c r="B18" s="879" t="s">
        <v>832</v>
      </c>
      <c r="C18" s="880"/>
      <c r="D18" s="880"/>
      <c r="E18" s="880"/>
      <c r="F18" s="880">
        <v>-1061359099</v>
      </c>
      <c r="G18" s="880">
        <f t="shared" si="2"/>
        <v>-1061359099</v>
      </c>
      <c r="H18" s="880">
        <v>2398564362</v>
      </c>
      <c r="I18" s="880">
        <v>1337205263</v>
      </c>
      <c r="J18" s="880">
        <f t="shared" si="3"/>
        <v>0</v>
      </c>
      <c r="K18" s="868"/>
      <c r="L18" s="868"/>
      <c r="M18" s="868"/>
      <c r="N18" s="868"/>
    </row>
    <row r="19" spans="1:14" s="859" customFormat="1">
      <c r="A19" s="879">
        <f t="shared" si="4"/>
        <v>10</v>
      </c>
      <c r="B19" s="879" t="s">
        <v>833</v>
      </c>
      <c r="C19" s="880"/>
      <c r="D19" s="880"/>
      <c r="E19" s="880"/>
      <c r="F19" s="880"/>
      <c r="G19" s="880">
        <f t="shared" si="2"/>
        <v>0</v>
      </c>
      <c r="H19" s="880">
        <v>6488544725</v>
      </c>
      <c r="I19" s="880">
        <v>6488544725</v>
      </c>
      <c r="J19" s="880">
        <f t="shared" si="3"/>
        <v>0</v>
      </c>
      <c r="K19" s="868"/>
      <c r="L19" s="868"/>
      <c r="M19" s="868"/>
      <c r="N19" s="868"/>
    </row>
    <row r="20" spans="1:14" s="859" customFormat="1">
      <c r="A20" s="879">
        <f t="shared" si="4"/>
        <v>11</v>
      </c>
      <c r="B20" s="879" t="s">
        <v>834</v>
      </c>
      <c r="C20" s="880">
        <f>3861560703+3528994778</f>
        <v>7390555481</v>
      </c>
      <c r="D20" s="880">
        <f>1781095057+871176000</f>
        <v>2652271057</v>
      </c>
      <c r="E20" s="880">
        <v>424660000</v>
      </c>
      <c r="F20" s="880">
        <v>677942048</v>
      </c>
      <c r="G20" s="880">
        <f>SUM(C20:F20)</f>
        <v>11145428586</v>
      </c>
      <c r="H20" s="880">
        <v>5817865944</v>
      </c>
      <c r="I20" s="880">
        <v>5200279069</v>
      </c>
      <c r="J20" s="880">
        <f t="shared" si="3"/>
        <v>11763015461</v>
      </c>
      <c r="K20" s="868">
        <v>4636481810</v>
      </c>
      <c r="L20" s="868">
        <v>7126533649</v>
      </c>
      <c r="M20" s="868">
        <f>K20+L20</f>
        <v>11763015459</v>
      </c>
      <c r="N20" s="868"/>
    </row>
    <row r="21" spans="1:14" s="859" customFormat="1">
      <c r="A21" s="879">
        <f t="shared" si="4"/>
        <v>12</v>
      </c>
      <c r="B21" s="879" t="s">
        <v>835</v>
      </c>
      <c r="C21" s="880"/>
      <c r="D21" s="880"/>
      <c r="E21" s="880"/>
      <c r="F21" s="880">
        <v>13351635</v>
      </c>
      <c r="G21" s="880">
        <f>SUM(C21:F21)</f>
        <v>13351635</v>
      </c>
      <c r="H21" s="880"/>
      <c r="I21" s="880">
        <v>13351635</v>
      </c>
      <c r="J21" s="880">
        <f t="shared" si="3"/>
        <v>0</v>
      </c>
      <c r="K21" s="868"/>
      <c r="L21" s="868"/>
      <c r="M21" s="868"/>
      <c r="N21" s="868"/>
    </row>
    <row r="22" spans="1:14" s="859" customFormat="1">
      <c r="A22" s="879">
        <f t="shared" si="4"/>
        <v>13</v>
      </c>
      <c r="B22" s="879" t="s">
        <v>836</v>
      </c>
      <c r="C22" s="880"/>
      <c r="D22" s="880"/>
      <c r="E22" s="880"/>
      <c r="F22" s="880"/>
      <c r="G22" s="880">
        <f t="shared" ref="G22:G31" si="5">SUM(C22:F22)</f>
        <v>0</v>
      </c>
      <c r="H22" s="880">
        <v>675703098</v>
      </c>
      <c r="I22" s="880">
        <v>675703098</v>
      </c>
      <c r="J22" s="880">
        <f t="shared" si="3"/>
        <v>0</v>
      </c>
      <c r="K22" s="868"/>
      <c r="L22" s="868"/>
      <c r="M22" s="868"/>
      <c r="N22" s="868"/>
    </row>
    <row r="23" spans="1:14" s="859" customFormat="1">
      <c r="A23" s="879">
        <f t="shared" si="4"/>
        <v>14</v>
      </c>
      <c r="B23" s="879" t="s">
        <v>837</v>
      </c>
      <c r="C23" s="880"/>
      <c r="D23" s="880"/>
      <c r="E23" s="880"/>
      <c r="F23" s="880"/>
      <c r="G23" s="880">
        <f t="shared" si="5"/>
        <v>0</v>
      </c>
      <c r="H23" s="880">
        <v>9537607</v>
      </c>
      <c r="I23" s="880">
        <v>0</v>
      </c>
      <c r="J23" s="880">
        <f t="shared" si="3"/>
        <v>9537607</v>
      </c>
      <c r="K23" s="868"/>
      <c r="L23" s="868"/>
      <c r="M23" s="868"/>
      <c r="N23" s="868"/>
    </row>
    <row r="24" spans="1:14" s="859" customFormat="1">
      <c r="A24" s="879">
        <f t="shared" si="4"/>
        <v>15</v>
      </c>
      <c r="B24" s="879" t="s">
        <v>838</v>
      </c>
      <c r="C24" s="880"/>
      <c r="D24" s="880"/>
      <c r="E24" s="880"/>
      <c r="F24" s="880"/>
      <c r="G24" s="880">
        <f t="shared" si="5"/>
        <v>0</v>
      </c>
      <c r="H24" s="880">
        <v>143344962</v>
      </c>
      <c r="I24" s="880">
        <v>143344962</v>
      </c>
      <c r="J24" s="880">
        <f t="shared" si="3"/>
        <v>0</v>
      </c>
      <c r="K24" s="868"/>
      <c r="L24" s="868"/>
      <c r="M24" s="868"/>
      <c r="N24" s="868"/>
    </row>
    <row r="25" spans="1:14" s="859" customFormat="1">
      <c r="A25" s="879">
        <f t="shared" si="4"/>
        <v>16</v>
      </c>
      <c r="B25" s="879" t="s">
        <v>839</v>
      </c>
      <c r="C25" s="880"/>
      <c r="D25" s="880"/>
      <c r="E25" s="880"/>
      <c r="F25" s="880"/>
      <c r="G25" s="880">
        <f t="shared" si="5"/>
        <v>0</v>
      </c>
      <c r="H25" s="880">
        <v>254611810</v>
      </c>
      <c r="I25" s="880">
        <v>254611810</v>
      </c>
      <c r="J25" s="880">
        <f t="shared" si="3"/>
        <v>0</v>
      </c>
      <c r="K25" s="868"/>
      <c r="L25" s="868"/>
      <c r="M25" s="868"/>
      <c r="N25" s="868"/>
    </row>
    <row r="26" spans="1:14" s="859" customFormat="1">
      <c r="A26" s="879">
        <f t="shared" si="4"/>
        <v>17</v>
      </c>
      <c r="B26" s="879" t="s">
        <v>840</v>
      </c>
      <c r="C26" s="880"/>
      <c r="D26" s="880"/>
      <c r="E26" s="880"/>
      <c r="F26" s="880">
        <v>-149924097</v>
      </c>
      <c r="G26" s="880">
        <f t="shared" si="5"/>
        <v>-149924097</v>
      </c>
      <c r="H26" s="880">
        <v>149924097</v>
      </c>
      <c r="I26" s="880">
        <v>0</v>
      </c>
      <c r="J26" s="880">
        <f t="shared" si="3"/>
        <v>0</v>
      </c>
      <c r="K26" s="868"/>
      <c r="L26" s="868"/>
      <c r="M26" s="868"/>
      <c r="N26" s="868"/>
    </row>
    <row r="27" spans="1:14" s="859" customFormat="1">
      <c r="A27" s="879">
        <f t="shared" si="4"/>
        <v>18</v>
      </c>
      <c r="B27" s="879" t="s">
        <v>841</v>
      </c>
      <c r="C27" s="880"/>
      <c r="D27" s="880"/>
      <c r="E27" s="880"/>
      <c r="F27" s="880">
        <v>-148433434</v>
      </c>
      <c r="G27" s="880">
        <f t="shared" si="5"/>
        <v>-148433434</v>
      </c>
      <c r="H27" s="880">
        <v>204788020</v>
      </c>
      <c r="I27" s="880">
        <v>0</v>
      </c>
      <c r="J27" s="880">
        <f t="shared" si="3"/>
        <v>56354586</v>
      </c>
      <c r="K27" s="868"/>
      <c r="L27" s="868"/>
      <c r="M27" s="868"/>
      <c r="N27" s="868"/>
    </row>
    <row r="28" spans="1:14" s="859" customFormat="1">
      <c r="A28" s="879">
        <f t="shared" si="4"/>
        <v>19</v>
      </c>
      <c r="B28" s="879" t="s">
        <v>842</v>
      </c>
      <c r="C28" s="880"/>
      <c r="D28" s="880"/>
      <c r="E28" s="880"/>
      <c r="F28" s="880">
        <v>-10302001</v>
      </c>
      <c r="G28" s="880">
        <f t="shared" si="5"/>
        <v>-10302001</v>
      </c>
      <c r="H28" s="880">
        <v>10302001</v>
      </c>
      <c r="I28" s="880">
        <v>0</v>
      </c>
      <c r="J28" s="880">
        <f t="shared" si="3"/>
        <v>0</v>
      </c>
      <c r="K28" s="868"/>
      <c r="L28" s="868"/>
      <c r="M28" s="868"/>
      <c r="N28" s="868"/>
    </row>
    <row r="29" spans="1:14" s="859" customFormat="1">
      <c r="A29" s="879">
        <f t="shared" si="4"/>
        <v>20</v>
      </c>
      <c r="B29" s="879" t="s">
        <v>843</v>
      </c>
      <c r="C29" s="880"/>
      <c r="D29" s="880"/>
      <c r="E29" s="880"/>
      <c r="F29" s="880">
        <v>-1084545348</v>
      </c>
      <c r="G29" s="880">
        <f t="shared" si="5"/>
        <v>-1084545348</v>
      </c>
      <c r="H29" s="880">
        <v>1169720065</v>
      </c>
      <c r="I29" s="880">
        <v>0</v>
      </c>
      <c r="J29" s="880">
        <f t="shared" si="3"/>
        <v>85174717</v>
      </c>
      <c r="K29" s="868"/>
      <c r="L29" s="868"/>
      <c r="M29" s="868"/>
      <c r="N29" s="868"/>
    </row>
    <row r="30" spans="1:14" s="859" customFormat="1">
      <c r="A30" s="879">
        <f t="shared" si="4"/>
        <v>21</v>
      </c>
      <c r="B30" s="879" t="s">
        <v>844</v>
      </c>
      <c r="C30" s="880"/>
      <c r="D30" s="880"/>
      <c r="E30" s="880"/>
      <c r="F30" s="880"/>
      <c r="G30" s="880">
        <f t="shared" si="5"/>
        <v>0</v>
      </c>
      <c r="H30" s="880">
        <v>900494495</v>
      </c>
      <c r="I30" s="880">
        <v>0</v>
      </c>
      <c r="J30" s="880">
        <f t="shared" si="3"/>
        <v>900494495</v>
      </c>
      <c r="K30" s="868"/>
      <c r="L30" s="868"/>
      <c r="M30" s="868"/>
      <c r="N30" s="868"/>
    </row>
    <row r="31" spans="1:14" s="859" customFormat="1">
      <c r="A31" s="879">
        <f t="shared" si="4"/>
        <v>22</v>
      </c>
      <c r="B31" s="879" t="s">
        <v>845</v>
      </c>
      <c r="C31" s="880"/>
      <c r="D31" s="880"/>
      <c r="E31" s="880"/>
      <c r="F31" s="880"/>
      <c r="G31" s="880">
        <f t="shared" si="5"/>
        <v>0</v>
      </c>
      <c r="H31" s="880">
        <v>0</v>
      </c>
      <c r="I31" s="880">
        <v>0</v>
      </c>
      <c r="J31" s="880">
        <v>4969560909</v>
      </c>
      <c r="K31" s="868"/>
      <c r="L31" s="868"/>
      <c r="M31" s="868"/>
      <c r="N31" s="868"/>
    </row>
    <row r="32" spans="1:14" s="873" customFormat="1">
      <c r="A32" s="881" t="s">
        <v>794</v>
      </c>
      <c r="B32" s="882" t="s">
        <v>846</v>
      </c>
      <c r="C32" s="883">
        <f t="shared" ref="C32:I32" si="6">SUM(C33:C33)</f>
        <v>0</v>
      </c>
      <c r="D32" s="883">
        <f t="shared" si="6"/>
        <v>0</v>
      </c>
      <c r="E32" s="883">
        <f t="shared" si="6"/>
        <v>0</v>
      </c>
      <c r="F32" s="883">
        <f t="shared" si="6"/>
        <v>0</v>
      </c>
      <c r="G32" s="883">
        <f t="shared" si="6"/>
        <v>0</v>
      </c>
      <c r="H32" s="883">
        <f t="shared" si="6"/>
        <v>0</v>
      </c>
      <c r="I32" s="883">
        <f t="shared" si="6"/>
        <v>0</v>
      </c>
      <c r="J32" s="883">
        <v>218834759</v>
      </c>
      <c r="K32" s="872"/>
      <c r="L32" s="872"/>
      <c r="M32" s="872"/>
      <c r="N32" s="872"/>
    </row>
    <row r="33" spans="1:14" s="859" customFormat="1" ht="7.5" customHeight="1">
      <c r="A33" s="884"/>
      <c r="B33" s="884"/>
      <c r="C33" s="885"/>
      <c r="D33" s="885"/>
      <c r="E33" s="885"/>
      <c r="F33" s="885"/>
      <c r="G33" s="885"/>
      <c r="H33" s="885"/>
      <c r="I33" s="885"/>
      <c r="J33" s="885"/>
      <c r="K33" s="868"/>
      <c r="L33" s="868"/>
      <c r="M33" s="868"/>
      <c r="N33" s="868"/>
    </row>
    <row r="34" spans="1:14" s="859" customFormat="1">
      <c r="C34" s="868"/>
      <c r="D34" s="868"/>
      <c r="E34" s="868"/>
      <c r="F34" s="868"/>
      <c r="G34" s="868"/>
      <c r="H34" s="868"/>
      <c r="I34" s="868"/>
      <c r="J34" s="868"/>
      <c r="K34" s="868"/>
      <c r="L34" s="868"/>
      <c r="M34" s="868"/>
      <c r="N34" s="868"/>
    </row>
    <row r="35" spans="1:14" s="859" customFormat="1">
      <c r="I35" s="886" t="s">
        <v>780</v>
      </c>
    </row>
    <row r="36" spans="1:14" s="887" customFormat="1">
      <c r="B36" s="887" t="s">
        <v>587</v>
      </c>
      <c r="E36" s="887" t="s">
        <v>195</v>
      </c>
      <c r="I36" s="887" t="s">
        <v>196</v>
      </c>
    </row>
    <row r="37" spans="1:14" s="859" customFormat="1"/>
    <row r="38" spans="1:14" s="859" customFormat="1"/>
    <row r="39" spans="1:14" s="859" customFormat="1"/>
    <row r="40" spans="1:14" s="859" customFormat="1"/>
    <row r="41" spans="1:14" s="859" customFormat="1"/>
    <row r="42" spans="1:14" s="873" customFormat="1">
      <c r="B42" s="887" t="s">
        <v>194</v>
      </c>
      <c r="C42" s="887"/>
      <c r="D42" s="887"/>
      <c r="E42" s="887" t="s">
        <v>154</v>
      </c>
      <c r="F42" s="887"/>
      <c r="G42" s="887"/>
      <c r="H42" s="887"/>
      <c r="I42" s="887" t="s">
        <v>588</v>
      </c>
    </row>
    <row r="43" spans="1:14" s="859" customFormat="1"/>
    <row r="44" spans="1:14" s="859" customFormat="1"/>
    <row r="45" spans="1:14" s="859" customFormat="1"/>
  </sheetData>
  <mergeCells count="7">
    <mergeCell ref="J6:J7"/>
    <mergeCell ref="A6:A7"/>
    <mergeCell ref="B6:B7"/>
    <mergeCell ref="F6:F7"/>
    <mergeCell ref="G6:G7"/>
    <mergeCell ref="H6:H7"/>
    <mergeCell ref="I6:I7"/>
  </mergeCells>
  <pageMargins left="0.2" right="0.2" top="0.33" bottom="0.28999999999999998" header="0.17" footer="0.17"/>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dimension ref="A1:L58"/>
  <sheetViews>
    <sheetView topLeftCell="A5" workbookViewId="0">
      <pane xSplit="2" ySplit="3" topLeftCell="C14" activePane="bottomRight" state="frozen"/>
      <selection activeCell="A5" sqref="A5"/>
      <selection pane="topRight" activeCell="C5" sqref="C5"/>
      <selection pane="bottomLeft" activeCell="A8" sqref="A8"/>
      <selection pane="bottomRight" activeCell="B49" sqref="B49"/>
    </sheetView>
  </sheetViews>
  <sheetFormatPr defaultRowHeight="12.75"/>
  <cols>
    <col min="1" max="1" width="5.42578125" style="848" customWidth="1"/>
    <col min="2" max="2" width="33.28515625" style="848" customWidth="1"/>
    <col min="3" max="6" width="13.7109375" style="848" customWidth="1"/>
    <col min="7" max="7" width="15.42578125" style="848" customWidth="1"/>
    <col min="8" max="8" width="15.7109375" style="848" customWidth="1"/>
    <col min="9" max="9" width="14.42578125" style="848" customWidth="1"/>
    <col min="10" max="10" width="9.140625" style="848"/>
    <col min="11" max="11" width="13.42578125" style="848" bestFit="1" customWidth="1"/>
    <col min="12" max="256" width="9.140625" style="848"/>
    <col min="257" max="257" width="5.42578125" style="848" customWidth="1"/>
    <col min="258" max="258" width="33.28515625" style="848" customWidth="1"/>
    <col min="259" max="262" width="13.7109375" style="848" customWidth="1"/>
    <col min="263" max="263" width="15.42578125" style="848" customWidth="1"/>
    <col min="264" max="264" width="15.7109375" style="848" customWidth="1"/>
    <col min="265" max="265" width="14.42578125" style="848" customWidth="1"/>
    <col min="266" max="266" width="9.140625" style="848"/>
    <col min="267" max="267" width="13.42578125" style="848" bestFit="1" customWidth="1"/>
    <col min="268" max="512" width="9.140625" style="848"/>
    <col min="513" max="513" width="5.42578125" style="848" customWidth="1"/>
    <col min="514" max="514" width="33.28515625" style="848" customWidth="1"/>
    <col min="515" max="518" width="13.7109375" style="848" customWidth="1"/>
    <col min="519" max="519" width="15.42578125" style="848" customWidth="1"/>
    <col min="520" max="520" width="15.7109375" style="848" customWidth="1"/>
    <col min="521" max="521" width="14.42578125" style="848" customWidth="1"/>
    <col min="522" max="522" width="9.140625" style="848"/>
    <col min="523" max="523" width="13.42578125" style="848" bestFit="1" customWidth="1"/>
    <col min="524" max="768" width="9.140625" style="848"/>
    <col min="769" max="769" width="5.42578125" style="848" customWidth="1"/>
    <col min="770" max="770" width="33.28515625" style="848" customWidth="1"/>
    <col min="771" max="774" width="13.7109375" style="848" customWidth="1"/>
    <col min="775" max="775" width="15.42578125" style="848" customWidth="1"/>
    <col min="776" max="776" width="15.7109375" style="848" customWidth="1"/>
    <col min="777" max="777" width="14.42578125" style="848" customWidth="1"/>
    <col min="778" max="778" width="9.140625" style="848"/>
    <col min="779" max="779" width="13.42578125" style="848" bestFit="1" customWidth="1"/>
    <col min="780" max="1024" width="9.140625" style="848"/>
    <col min="1025" max="1025" width="5.42578125" style="848" customWidth="1"/>
    <col min="1026" max="1026" width="33.28515625" style="848" customWidth="1"/>
    <col min="1027" max="1030" width="13.7109375" style="848" customWidth="1"/>
    <col min="1031" max="1031" width="15.42578125" style="848" customWidth="1"/>
    <col min="1032" max="1032" width="15.7109375" style="848" customWidth="1"/>
    <col min="1033" max="1033" width="14.42578125" style="848" customWidth="1"/>
    <col min="1034" max="1034" width="9.140625" style="848"/>
    <col min="1035" max="1035" width="13.42578125" style="848" bestFit="1" customWidth="1"/>
    <col min="1036" max="1280" width="9.140625" style="848"/>
    <col min="1281" max="1281" width="5.42578125" style="848" customWidth="1"/>
    <col min="1282" max="1282" width="33.28515625" style="848" customWidth="1"/>
    <col min="1283" max="1286" width="13.7109375" style="848" customWidth="1"/>
    <col min="1287" max="1287" width="15.42578125" style="848" customWidth="1"/>
    <col min="1288" max="1288" width="15.7109375" style="848" customWidth="1"/>
    <col min="1289" max="1289" width="14.42578125" style="848" customWidth="1"/>
    <col min="1290" max="1290" width="9.140625" style="848"/>
    <col min="1291" max="1291" width="13.42578125" style="848" bestFit="1" customWidth="1"/>
    <col min="1292" max="1536" width="9.140625" style="848"/>
    <col min="1537" max="1537" width="5.42578125" style="848" customWidth="1"/>
    <col min="1538" max="1538" width="33.28515625" style="848" customWidth="1"/>
    <col min="1539" max="1542" width="13.7109375" style="848" customWidth="1"/>
    <col min="1543" max="1543" width="15.42578125" style="848" customWidth="1"/>
    <col min="1544" max="1544" width="15.7109375" style="848" customWidth="1"/>
    <col min="1545" max="1545" width="14.42578125" style="848" customWidth="1"/>
    <col min="1546" max="1546" width="9.140625" style="848"/>
    <col min="1547" max="1547" width="13.42578125" style="848" bestFit="1" customWidth="1"/>
    <col min="1548" max="1792" width="9.140625" style="848"/>
    <col min="1793" max="1793" width="5.42578125" style="848" customWidth="1"/>
    <col min="1794" max="1794" width="33.28515625" style="848" customWidth="1"/>
    <col min="1795" max="1798" width="13.7109375" style="848" customWidth="1"/>
    <col min="1799" max="1799" width="15.42578125" style="848" customWidth="1"/>
    <col min="1800" max="1800" width="15.7109375" style="848" customWidth="1"/>
    <col min="1801" max="1801" width="14.42578125" style="848" customWidth="1"/>
    <col min="1802" max="1802" width="9.140625" style="848"/>
    <col min="1803" max="1803" width="13.42578125" style="848" bestFit="1" customWidth="1"/>
    <col min="1804" max="2048" width="9.140625" style="848"/>
    <col min="2049" max="2049" width="5.42578125" style="848" customWidth="1"/>
    <col min="2050" max="2050" width="33.28515625" style="848" customWidth="1"/>
    <col min="2051" max="2054" width="13.7109375" style="848" customWidth="1"/>
    <col min="2055" max="2055" width="15.42578125" style="848" customWidth="1"/>
    <col min="2056" max="2056" width="15.7109375" style="848" customWidth="1"/>
    <col min="2057" max="2057" width="14.42578125" style="848" customWidth="1"/>
    <col min="2058" max="2058" width="9.140625" style="848"/>
    <col min="2059" max="2059" width="13.42578125" style="848" bestFit="1" customWidth="1"/>
    <col min="2060" max="2304" width="9.140625" style="848"/>
    <col min="2305" max="2305" width="5.42578125" style="848" customWidth="1"/>
    <col min="2306" max="2306" width="33.28515625" style="848" customWidth="1"/>
    <col min="2307" max="2310" width="13.7109375" style="848" customWidth="1"/>
    <col min="2311" max="2311" width="15.42578125" style="848" customWidth="1"/>
    <col min="2312" max="2312" width="15.7109375" style="848" customWidth="1"/>
    <col min="2313" max="2313" width="14.42578125" style="848" customWidth="1"/>
    <col min="2314" max="2314" width="9.140625" style="848"/>
    <col min="2315" max="2315" width="13.42578125" style="848" bestFit="1" customWidth="1"/>
    <col min="2316" max="2560" width="9.140625" style="848"/>
    <col min="2561" max="2561" width="5.42578125" style="848" customWidth="1"/>
    <col min="2562" max="2562" width="33.28515625" style="848" customWidth="1"/>
    <col min="2563" max="2566" width="13.7109375" style="848" customWidth="1"/>
    <col min="2567" max="2567" width="15.42578125" style="848" customWidth="1"/>
    <col min="2568" max="2568" width="15.7109375" style="848" customWidth="1"/>
    <col min="2569" max="2569" width="14.42578125" style="848" customWidth="1"/>
    <col min="2570" max="2570" width="9.140625" style="848"/>
    <col min="2571" max="2571" width="13.42578125" style="848" bestFit="1" customWidth="1"/>
    <col min="2572" max="2816" width="9.140625" style="848"/>
    <col min="2817" max="2817" width="5.42578125" style="848" customWidth="1"/>
    <col min="2818" max="2818" width="33.28515625" style="848" customWidth="1"/>
    <col min="2819" max="2822" width="13.7109375" style="848" customWidth="1"/>
    <col min="2823" max="2823" width="15.42578125" style="848" customWidth="1"/>
    <col min="2824" max="2824" width="15.7109375" style="848" customWidth="1"/>
    <col min="2825" max="2825" width="14.42578125" style="848" customWidth="1"/>
    <col min="2826" max="2826" width="9.140625" style="848"/>
    <col min="2827" max="2827" width="13.42578125" style="848" bestFit="1" customWidth="1"/>
    <col min="2828" max="3072" width="9.140625" style="848"/>
    <col min="3073" max="3073" width="5.42578125" style="848" customWidth="1"/>
    <col min="3074" max="3074" width="33.28515625" style="848" customWidth="1"/>
    <col min="3075" max="3078" width="13.7109375" style="848" customWidth="1"/>
    <col min="3079" max="3079" width="15.42578125" style="848" customWidth="1"/>
    <col min="3080" max="3080" width="15.7109375" style="848" customWidth="1"/>
    <col min="3081" max="3081" width="14.42578125" style="848" customWidth="1"/>
    <col min="3082" max="3082" width="9.140625" style="848"/>
    <col min="3083" max="3083" width="13.42578125" style="848" bestFit="1" customWidth="1"/>
    <col min="3084" max="3328" width="9.140625" style="848"/>
    <col min="3329" max="3329" width="5.42578125" style="848" customWidth="1"/>
    <col min="3330" max="3330" width="33.28515625" style="848" customWidth="1"/>
    <col min="3331" max="3334" width="13.7109375" style="848" customWidth="1"/>
    <col min="3335" max="3335" width="15.42578125" style="848" customWidth="1"/>
    <col min="3336" max="3336" width="15.7109375" style="848" customWidth="1"/>
    <col min="3337" max="3337" width="14.42578125" style="848" customWidth="1"/>
    <col min="3338" max="3338" width="9.140625" style="848"/>
    <col min="3339" max="3339" width="13.42578125" style="848" bestFit="1" customWidth="1"/>
    <col min="3340" max="3584" width="9.140625" style="848"/>
    <col min="3585" max="3585" width="5.42578125" style="848" customWidth="1"/>
    <col min="3586" max="3586" width="33.28515625" style="848" customWidth="1"/>
    <col min="3587" max="3590" width="13.7109375" style="848" customWidth="1"/>
    <col min="3591" max="3591" width="15.42578125" style="848" customWidth="1"/>
    <col min="3592" max="3592" width="15.7109375" style="848" customWidth="1"/>
    <col min="3593" max="3593" width="14.42578125" style="848" customWidth="1"/>
    <col min="3594" max="3594" width="9.140625" style="848"/>
    <col min="3595" max="3595" width="13.42578125" style="848" bestFit="1" customWidth="1"/>
    <col min="3596" max="3840" width="9.140625" style="848"/>
    <col min="3841" max="3841" width="5.42578125" style="848" customWidth="1"/>
    <col min="3842" max="3842" width="33.28515625" style="848" customWidth="1"/>
    <col min="3843" max="3846" width="13.7109375" style="848" customWidth="1"/>
    <col min="3847" max="3847" width="15.42578125" style="848" customWidth="1"/>
    <col min="3848" max="3848" width="15.7109375" style="848" customWidth="1"/>
    <col min="3849" max="3849" width="14.42578125" style="848" customWidth="1"/>
    <col min="3850" max="3850" width="9.140625" style="848"/>
    <col min="3851" max="3851" width="13.42578125" style="848" bestFit="1" customWidth="1"/>
    <col min="3852" max="4096" width="9.140625" style="848"/>
    <col min="4097" max="4097" width="5.42578125" style="848" customWidth="1"/>
    <col min="4098" max="4098" width="33.28515625" style="848" customWidth="1"/>
    <col min="4099" max="4102" width="13.7109375" style="848" customWidth="1"/>
    <col min="4103" max="4103" width="15.42578125" style="848" customWidth="1"/>
    <col min="4104" max="4104" width="15.7109375" style="848" customWidth="1"/>
    <col min="4105" max="4105" width="14.42578125" style="848" customWidth="1"/>
    <col min="4106" max="4106" width="9.140625" style="848"/>
    <col min="4107" max="4107" width="13.42578125" style="848" bestFit="1" customWidth="1"/>
    <col min="4108" max="4352" width="9.140625" style="848"/>
    <col min="4353" max="4353" width="5.42578125" style="848" customWidth="1"/>
    <col min="4354" max="4354" width="33.28515625" style="848" customWidth="1"/>
    <col min="4355" max="4358" width="13.7109375" style="848" customWidth="1"/>
    <col min="4359" max="4359" width="15.42578125" style="848" customWidth="1"/>
    <col min="4360" max="4360" width="15.7109375" style="848" customWidth="1"/>
    <col min="4361" max="4361" width="14.42578125" style="848" customWidth="1"/>
    <col min="4362" max="4362" width="9.140625" style="848"/>
    <col min="4363" max="4363" width="13.42578125" style="848" bestFit="1" customWidth="1"/>
    <col min="4364" max="4608" width="9.140625" style="848"/>
    <col min="4609" max="4609" width="5.42578125" style="848" customWidth="1"/>
    <col min="4610" max="4610" width="33.28515625" style="848" customWidth="1"/>
    <col min="4611" max="4614" width="13.7109375" style="848" customWidth="1"/>
    <col min="4615" max="4615" width="15.42578125" style="848" customWidth="1"/>
    <col min="4616" max="4616" width="15.7109375" style="848" customWidth="1"/>
    <col min="4617" max="4617" width="14.42578125" style="848" customWidth="1"/>
    <col min="4618" max="4618" width="9.140625" style="848"/>
    <col min="4619" max="4619" width="13.42578125" style="848" bestFit="1" customWidth="1"/>
    <col min="4620" max="4864" width="9.140625" style="848"/>
    <col min="4865" max="4865" width="5.42578125" style="848" customWidth="1"/>
    <col min="4866" max="4866" width="33.28515625" style="848" customWidth="1"/>
    <col min="4867" max="4870" width="13.7109375" style="848" customWidth="1"/>
    <col min="4871" max="4871" width="15.42578125" style="848" customWidth="1"/>
    <col min="4872" max="4872" width="15.7109375" style="848" customWidth="1"/>
    <col min="4873" max="4873" width="14.42578125" style="848" customWidth="1"/>
    <col min="4874" max="4874" width="9.140625" style="848"/>
    <col min="4875" max="4875" width="13.42578125" style="848" bestFit="1" customWidth="1"/>
    <col min="4876" max="5120" width="9.140625" style="848"/>
    <col min="5121" max="5121" width="5.42578125" style="848" customWidth="1"/>
    <col min="5122" max="5122" width="33.28515625" style="848" customWidth="1"/>
    <col min="5123" max="5126" width="13.7109375" style="848" customWidth="1"/>
    <col min="5127" max="5127" width="15.42578125" style="848" customWidth="1"/>
    <col min="5128" max="5128" width="15.7109375" style="848" customWidth="1"/>
    <col min="5129" max="5129" width="14.42578125" style="848" customWidth="1"/>
    <col min="5130" max="5130" width="9.140625" style="848"/>
    <col min="5131" max="5131" width="13.42578125" style="848" bestFit="1" customWidth="1"/>
    <col min="5132" max="5376" width="9.140625" style="848"/>
    <col min="5377" max="5377" width="5.42578125" style="848" customWidth="1"/>
    <col min="5378" max="5378" width="33.28515625" style="848" customWidth="1"/>
    <col min="5379" max="5382" width="13.7109375" style="848" customWidth="1"/>
    <col min="5383" max="5383" width="15.42578125" style="848" customWidth="1"/>
    <col min="5384" max="5384" width="15.7109375" style="848" customWidth="1"/>
    <col min="5385" max="5385" width="14.42578125" style="848" customWidth="1"/>
    <col min="5386" max="5386" width="9.140625" style="848"/>
    <col min="5387" max="5387" width="13.42578125" style="848" bestFit="1" customWidth="1"/>
    <col min="5388" max="5632" width="9.140625" style="848"/>
    <col min="5633" max="5633" width="5.42578125" style="848" customWidth="1"/>
    <col min="5634" max="5634" width="33.28515625" style="848" customWidth="1"/>
    <col min="5635" max="5638" width="13.7109375" style="848" customWidth="1"/>
    <col min="5639" max="5639" width="15.42578125" style="848" customWidth="1"/>
    <col min="5640" max="5640" width="15.7109375" style="848" customWidth="1"/>
    <col min="5641" max="5641" width="14.42578125" style="848" customWidth="1"/>
    <col min="5642" max="5642" width="9.140625" style="848"/>
    <col min="5643" max="5643" width="13.42578125" style="848" bestFit="1" customWidth="1"/>
    <col min="5644" max="5888" width="9.140625" style="848"/>
    <col min="5889" max="5889" width="5.42578125" style="848" customWidth="1"/>
    <col min="5890" max="5890" width="33.28515625" style="848" customWidth="1"/>
    <col min="5891" max="5894" width="13.7109375" style="848" customWidth="1"/>
    <col min="5895" max="5895" width="15.42578125" style="848" customWidth="1"/>
    <col min="5896" max="5896" width="15.7109375" style="848" customWidth="1"/>
    <col min="5897" max="5897" width="14.42578125" style="848" customWidth="1"/>
    <col min="5898" max="5898" width="9.140625" style="848"/>
    <col min="5899" max="5899" width="13.42578125" style="848" bestFit="1" customWidth="1"/>
    <col min="5900" max="6144" width="9.140625" style="848"/>
    <col min="6145" max="6145" width="5.42578125" style="848" customWidth="1"/>
    <col min="6146" max="6146" width="33.28515625" style="848" customWidth="1"/>
    <col min="6147" max="6150" width="13.7109375" style="848" customWidth="1"/>
    <col min="6151" max="6151" width="15.42578125" style="848" customWidth="1"/>
    <col min="6152" max="6152" width="15.7109375" style="848" customWidth="1"/>
    <col min="6153" max="6153" width="14.42578125" style="848" customWidth="1"/>
    <col min="6154" max="6154" width="9.140625" style="848"/>
    <col min="6155" max="6155" width="13.42578125" style="848" bestFit="1" customWidth="1"/>
    <col min="6156" max="6400" width="9.140625" style="848"/>
    <col min="6401" max="6401" width="5.42578125" style="848" customWidth="1"/>
    <col min="6402" max="6402" width="33.28515625" style="848" customWidth="1"/>
    <col min="6403" max="6406" width="13.7109375" style="848" customWidth="1"/>
    <col min="6407" max="6407" width="15.42578125" style="848" customWidth="1"/>
    <col min="6408" max="6408" width="15.7109375" style="848" customWidth="1"/>
    <col min="6409" max="6409" width="14.42578125" style="848" customWidth="1"/>
    <col min="6410" max="6410" width="9.140625" style="848"/>
    <col min="6411" max="6411" width="13.42578125" style="848" bestFit="1" customWidth="1"/>
    <col min="6412" max="6656" width="9.140625" style="848"/>
    <col min="6657" max="6657" width="5.42578125" style="848" customWidth="1"/>
    <col min="6658" max="6658" width="33.28515625" style="848" customWidth="1"/>
    <col min="6659" max="6662" width="13.7109375" style="848" customWidth="1"/>
    <col min="6663" max="6663" width="15.42578125" style="848" customWidth="1"/>
    <col min="6664" max="6664" width="15.7109375" style="848" customWidth="1"/>
    <col min="6665" max="6665" width="14.42578125" style="848" customWidth="1"/>
    <col min="6666" max="6666" width="9.140625" style="848"/>
    <col min="6667" max="6667" width="13.42578125" style="848" bestFit="1" customWidth="1"/>
    <col min="6668" max="6912" width="9.140625" style="848"/>
    <col min="6913" max="6913" width="5.42578125" style="848" customWidth="1"/>
    <col min="6914" max="6914" width="33.28515625" style="848" customWidth="1"/>
    <col min="6915" max="6918" width="13.7109375" style="848" customWidth="1"/>
    <col min="6919" max="6919" width="15.42578125" style="848" customWidth="1"/>
    <col min="6920" max="6920" width="15.7109375" style="848" customWidth="1"/>
    <col min="6921" max="6921" width="14.42578125" style="848" customWidth="1"/>
    <col min="6922" max="6922" width="9.140625" style="848"/>
    <col min="6923" max="6923" width="13.42578125" style="848" bestFit="1" customWidth="1"/>
    <col min="6924" max="7168" width="9.140625" style="848"/>
    <col min="7169" max="7169" width="5.42578125" style="848" customWidth="1"/>
    <col min="7170" max="7170" width="33.28515625" style="848" customWidth="1"/>
    <col min="7171" max="7174" width="13.7109375" style="848" customWidth="1"/>
    <col min="7175" max="7175" width="15.42578125" style="848" customWidth="1"/>
    <col min="7176" max="7176" width="15.7109375" style="848" customWidth="1"/>
    <col min="7177" max="7177" width="14.42578125" style="848" customWidth="1"/>
    <col min="7178" max="7178" width="9.140625" style="848"/>
    <col min="7179" max="7179" width="13.42578125" style="848" bestFit="1" customWidth="1"/>
    <col min="7180" max="7424" width="9.140625" style="848"/>
    <col min="7425" max="7425" width="5.42578125" style="848" customWidth="1"/>
    <col min="7426" max="7426" width="33.28515625" style="848" customWidth="1"/>
    <col min="7427" max="7430" width="13.7109375" style="848" customWidth="1"/>
    <col min="7431" max="7431" width="15.42578125" style="848" customWidth="1"/>
    <col min="7432" max="7432" width="15.7109375" style="848" customWidth="1"/>
    <col min="7433" max="7433" width="14.42578125" style="848" customWidth="1"/>
    <col min="7434" max="7434" width="9.140625" style="848"/>
    <col min="7435" max="7435" width="13.42578125" style="848" bestFit="1" customWidth="1"/>
    <col min="7436" max="7680" width="9.140625" style="848"/>
    <col min="7681" max="7681" width="5.42578125" style="848" customWidth="1"/>
    <col min="7682" max="7682" width="33.28515625" style="848" customWidth="1"/>
    <col min="7683" max="7686" width="13.7109375" style="848" customWidth="1"/>
    <col min="7687" max="7687" width="15.42578125" style="848" customWidth="1"/>
    <col min="7688" max="7688" width="15.7109375" style="848" customWidth="1"/>
    <col min="7689" max="7689" width="14.42578125" style="848" customWidth="1"/>
    <col min="7690" max="7690" width="9.140625" style="848"/>
    <col min="7691" max="7691" width="13.42578125" style="848" bestFit="1" customWidth="1"/>
    <col min="7692" max="7936" width="9.140625" style="848"/>
    <col min="7937" max="7937" width="5.42578125" style="848" customWidth="1"/>
    <col min="7938" max="7938" width="33.28515625" style="848" customWidth="1"/>
    <col min="7939" max="7942" width="13.7109375" style="848" customWidth="1"/>
    <col min="7943" max="7943" width="15.42578125" style="848" customWidth="1"/>
    <col min="7944" max="7944" width="15.7109375" style="848" customWidth="1"/>
    <col min="7945" max="7945" width="14.42578125" style="848" customWidth="1"/>
    <col min="7946" max="7946" width="9.140625" style="848"/>
    <col min="7947" max="7947" width="13.42578125" style="848" bestFit="1" customWidth="1"/>
    <col min="7948" max="8192" width="9.140625" style="848"/>
    <col min="8193" max="8193" width="5.42578125" style="848" customWidth="1"/>
    <col min="8194" max="8194" width="33.28515625" style="848" customWidth="1"/>
    <col min="8195" max="8198" width="13.7109375" style="848" customWidth="1"/>
    <col min="8199" max="8199" width="15.42578125" style="848" customWidth="1"/>
    <col min="8200" max="8200" width="15.7109375" style="848" customWidth="1"/>
    <col min="8201" max="8201" width="14.42578125" style="848" customWidth="1"/>
    <col min="8202" max="8202" width="9.140625" style="848"/>
    <col min="8203" max="8203" width="13.42578125" style="848" bestFit="1" customWidth="1"/>
    <col min="8204" max="8448" width="9.140625" style="848"/>
    <col min="8449" max="8449" width="5.42578125" style="848" customWidth="1"/>
    <col min="8450" max="8450" width="33.28515625" style="848" customWidth="1"/>
    <col min="8451" max="8454" width="13.7109375" style="848" customWidth="1"/>
    <col min="8455" max="8455" width="15.42578125" style="848" customWidth="1"/>
    <col min="8456" max="8456" width="15.7109375" style="848" customWidth="1"/>
    <col min="8457" max="8457" width="14.42578125" style="848" customWidth="1"/>
    <col min="8458" max="8458" width="9.140625" style="848"/>
    <col min="8459" max="8459" width="13.42578125" style="848" bestFit="1" customWidth="1"/>
    <col min="8460" max="8704" width="9.140625" style="848"/>
    <col min="8705" max="8705" width="5.42578125" style="848" customWidth="1"/>
    <col min="8706" max="8706" width="33.28515625" style="848" customWidth="1"/>
    <col min="8707" max="8710" width="13.7109375" style="848" customWidth="1"/>
    <col min="8711" max="8711" width="15.42578125" style="848" customWidth="1"/>
    <col min="8712" max="8712" width="15.7109375" style="848" customWidth="1"/>
    <col min="8713" max="8713" width="14.42578125" style="848" customWidth="1"/>
    <col min="8714" max="8714" width="9.140625" style="848"/>
    <col min="8715" max="8715" width="13.42578125" style="848" bestFit="1" customWidth="1"/>
    <col min="8716" max="8960" width="9.140625" style="848"/>
    <col min="8961" max="8961" width="5.42578125" style="848" customWidth="1"/>
    <col min="8962" max="8962" width="33.28515625" style="848" customWidth="1"/>
    <col min="8963" max="8966" width="13.7109375" style="848" customWidth="1"/>
    <col min="8967" max="8967" width="15.42578125" style="848" customWidth="1"/>
    <col min="8968" max="8968" width="15.7109375" style="848" customWidth="1"/>
    <col min="8969" max="8969" width="14.42578125" style="848" customWidth="1"/>
    <col min="8970" max="8970" width="9.140625" style="848"/>
    <col min="8971" max="8971" width="13.42578125" style="848" bestFit="1" customWidth="1"/>
    <col min="8972" max="9216" width="9.140625" style="848"/>
    <col min="9217" max="9217" width="5.42578125" style="848" customWidth="1"/>
    <col min="9218" max="9218" width="33.28515625" style="848" customWidth="1"/>
    <col min="9219" max="9222" width="13.7109375" style="848" customWidth="1"/>
    <col min="9223" max="9223" width="15.42578125" style="848" customWidth="1"/>
    <col min="9224" max="9224" width="15.7109375" style="848" customWidth="1"/>
    <col min="9225" max="9225" width="14.42578125" style="848" customWidth="1"/>
    <col min="9226" max="9226" width="9.140625" style="848"/>
    <col min="9227" max="9227" width="13.42578125" style="848" bestFit="1" customWidth="1"/>
    <col min="9228" max="9472" width="9.140625" style="848"/>
    <col min="9473" max="9473" width="5.42578125" style="848" customWidth="1"/>
    <col min="9474" max="9474" width="33.28515625" style="848" customWidth="1"/>
    <col min="9475" max="9478" width="13.7109375" style="848" customWidth="1"/>
    <col min="9479" max="9479" width="15.42578125" style="848" customWidth="1"/>
    <col min="9480" max="9480" width="15.7109375" style="848" customWidth="1"/>
    <col min="9481" max="9481" width="14.42578125" style="848" customWidth="1"/>
    <col min="9482" max="9482" width="9.140625" style="848"/>
    <col min="9483" max="9483" width="13.42578125" style="848" bestFit="1" customWidth="1"/>
    <col min="9484" max="9728" width="9.140625" style="848"/>
    <col min="9729" max="9729" width="5.42578125" style="848" customWidth="1"/>
    <col min="9730" max="9730" width="33.28515625" style="848" customWidth="1"/>
    <col min="9731" max="9734" width="13.7109375" style="848" customWidth="1"/>
    <col min="9735" max="9735" width="15.42578125" style="848" customWidth="1"/>
    <col min="9736" max="9736" width="15.7109375" style="848" customWidth="1"/>
    <col min="9737" max="9737" width="14.42578125" style="848" customWidth="1"/>
    <col min="9738" max="9738" width="9.140625" style="848"/>
    <col min="9739" max="9739" width="13.42578125" style="848" bestFit="1" customWidth="1"/>
    <col min="9740" max="9984" width="9.140625" style="848"/>
    <col min="9985" max="9985" width="5.42578125" style="848" customWidth="1"/>
    <col min="9986" max="9986" width="33.28515625" style="848" customWidth="1"/>
    <col min="9987" max="9990" width="13.7109375" style="848" customWidth="1"/>
    <col min="9991" max="9991" width="15.42578125" style="848" customWidth="1"/>
    <col min="9992" max="9992" width="15.7109375" style="848" customWidth="1"/>
    <col min="9993" max="9993" width="14.42578125" style="848" customWidth="1"/>
    <col min="9994" max="9994" width="9.140625" style="848"/>
    <col min="9995" max="9995" width="13.42578125" style="848" bestFit="1" customWidth="1"/>
    <col min="9996" max="10240" width="9.140625" style="848"/>
    <col min="10241" max="10241" width="5.42578125" style="848" customWidth="1"/>
    <col min="10242" max="10242" width="33.28515625" style="848" customWidth="1"/>
    <col min="10243" max="10246" width="13.7109375" style="848" customWidth="1"/>
    <col min="10247" max="10247" width="15.42578125" style="848" customWidth="1"/>
    <col min="10248" max="10248" width="15.7109375" style="848" customWidth="1"/>
    <col min="10249" max="10249" width="14.42578125" style="848" customWidth="1"/>
    <col min="10250" max="10250" width="9.140625" style="848"/>
    <col min="10251" max="10251" width="13.42578125" style="848" bestFit="1" customWidth="1"/>
    <col min="10252" max="10496" width="9.140625" style="848"/>
    <col min="10497" max="10497" width="5.42578125" style="848" customWidth="1"/>
    <col min="10498" max="10498" width="33.28515625" style="848" customWidth="1"/>
    <col min="10499" max="10502" width="13.7109375" style="848" customWidth="1"/>
    <col min="10503" max="10503" width="15.42578125" style="848" customWidth="1"/>
    <col min="10504" max="10504" width="15.7109375" style="848" customWidth="1"/>
    <col min="10505" max="10505" width="14.42578125" style="848" customWidth="1"/>
    <col min="10506" max="10506" width="9.140625" style="848"/>
    <col min="10507" max="10507" width="13.42578125" style="848" bestFit="1" customWidth="1"/>
    <col min="10508" max="10752" width="9.140625" style="848"/>
    <col min="10753" max="10753" width="5.42578125" style="848" customWidth="1"/>
    <col min="10754" max="10754" width="33.28515625" style="848" customWidth="1"/>
    <col min="10755" max="10758" width="13.7109375" style="848" customWidth="1"/>
    <col min="10759" max="10759" width="15.42578125" style="848" customWidth="1"/>
    <col min="10760" max="10760" width="15.7109375" style="848" customWidth="1"/>
    <col min="10761" max="10761" width="14.42578125" style="848" customWidth="1"/>
    <col min="10762" max="10762" width="9.140625" style="848"/>
    <col min="10763" max="10763" width="13.42578125" style="848" bestFit="1" customWidth="1"/>
    <col min="10764" max="11008" width="9.140625" style="848"/>
    <col min="11009" max="11009" width="5.42578125" style="848" customWidth="1"/>
    <col min="11010" max="11010" width="33.28515625" style="848" customWidth="1"/>
    <col min="11011" max="11014" width="13.7109375" style="848" customWidth="1"/>
    <col min="11015" max="11015" width="15.42578125" style="848" customWidth="1"/>
    <col min="11016" max="11016" width="15.7109375" style="848" customWidth="1"/>
    <col min="11017" max="11017" width="14.42578125" style="848" customWidth="1"/>
    <col min="11018" max="11018" width="9.140625" style="848"/>
    <col min="11019" max="11019" width="13.42578125" style="848" bestFit="1" customWidth="1"/>
    <col min="11020" max="11264" width="9.140625" style="848"/>
    <col min="11265" max="11265" width="5.42578125" style="848" customWidth="1"/>
    <col min="11266" max="11266" width="33.28515625" style="848" customWidth="1"/>
    <col min="11267" max="11270" width="13.7109375" style="848" customWidth="1"/>
    <col min="11271" max="11271" width="15.42578125" style="848" customWidth="1"/>
    <col min="11272" max="11272" width="15.7109375" style="848" customWidth="1"/>
    <col min="11273" max="11273" width="14.42578125" style="848" customWidth="1"/>
    <col min="11274" max="11274" width="9.140625" style="848"/>
    <col min="11275" max="11275" width="13.42578125" style="848" bestFit="1" customWidth="1"/>
    <col min="11276" max="11520" width="9.140625" style="848"/>
    <col min="11521" max="11521" width="5.42578125" style="848" customWidth="1"/>
    <col min="11522" max="11522" width="33.28515625" style="848" customWidth="1"/>
    <col min="11523" max="11526" width="13.7109375" style="848" customWidth="1"/>
    <col min="11527" max="11527" width="15.42578125" style="848" customWidth="1"/>
    <col min="11528" max="11528" width="15.7109375" style="848" customWidth="1"/>
    <col min="11529" max="11529" width="14.42578125" style="848" customWidth="1"/>
    <col min="11530" max="11530" width="9.140625" style="848"/>
    <col min="11531" max="11531" width="13.42578125" style="848" bestFit="1" customWidth="1"/>
    <col min="11532" max="11776" width="9.140625" style="848"/>
    <col min="11777" max="11777" width="5.42578125" style="848" customWidth="1"/>
    <col min="11778" max="11778" width="33.28515625" style="848" customWidth="1"/>
    <col min="11779" max="11782" width="13.7109375" style="848" customWidth="1"/>
    <col min="11783" max="11783" width="15.42578125" style="848" customWidth="1"/>
    <col min="11784" max="11784" width="15.7109375" style="848" customWidth="1"/>
    <col min="11785" max="11785" width="14.42578125" style="848" customWidth="1"/>
    <col min="11786" max="11786" width="9.140625" style="848"/>
    <col min="11787" max="11787" width="13.42578125" style="848" bestFit="1" customWidth="1"/>
    <col min="11788" max="12032" width="9.140625" style="848"/>
    <col min="12033" max="12033" width="5.42578125" style="848" customWidth="1"/>
    <col min="12034" max="12034" width="33.28515625" style="848" customWidth="1"/>
    <col min="12035" max="12038" width="13.7109375" style="848" customWidth="1"/>
    <col min="12039" max="12039" width="15.42578125" style="848" customWidth="1"/>
    <col min="12040" max="12040" width="15.7109375" style="848" customWidth="1"/>
    <col min="12041" max="12041" width="14.42578125" style="848" customWidth="1"/>
    <col min="12042" max="12042" width="9.140625" style="848"/>
    <col min="12043" max="12043" width="13.42578125" style="848" bestFit="1" customWidth="1"/>
    <col min="12044" max="12288" width="9.140625" style="848"/>
    <col min="12289" max="12289" width="5.42578125" style="848" customWidth="1"/>
    <col min="12290" max="12290" width="33.28515625" style="848" customWidth="1"/>
    <col min="12291" max="12294" width="13.7109375" style="848" customWidth="1"/>
    <col min="12295" max="12295" width="15.42578125" style="848" customWidth="1"/>
    <col min="12296" max="12296" width="15.7109375" style="848" customWidth="1"/>
    <col min="12297" max="12297" width="14.42578125" style="848" customWidth="1"/>
    <col min="12298" max="12298" width="9.140625" style="848"/>
    <col min="12299" max="12299" width="13.42578125" style="848" bestFit="1" customWidth="1"/>
    <col min="12300" max="12544" width="9.140625" style="848"/>
    <col min="12545" max="12545" width="5.42578125" style="848" customWidth="1"/>
    <col min="12546" max="12546" width="33.28515625" style="848" customWidth="1"/>
    <col min="12547" max="12550" width="13.7109375" style="848" customWidth="1"/>
    <col min="12551" max="12551" width="15.42578125" style="848" customWidth="1"/>
    <col min="12552" max="12552" width="15.7109375" style="848" customWidth="1"/>
    <col min="12553" max="12553" width="14.42578125" style="848" customWidth="1"/>
    <col min="12554" max="12554" width="9.140625" style="848"/>
    <col min="12555" max="12555" width="13.42578125" style="848" bestFit="1" customWidth="1"/>
    <col min="12556" max="12800" width="9.140625" style="848"/>
    <col min="12801" max="12801" width="5.42578125" style="848" customWidth="1"/>
    <col min="12802" max="12802" width="33.28515625" style="848" customWidth="1"/>
    <col min="12803" max="12806" width="13.7109375" style="848" customWidth="1"/>
    <col min="12807" max="12807" width="15.42578125" style="848" customWidth="1"/>
    <col min="12808" max="12808" width="15.7109375" style="848" customWidth="1"/>
    <col min="12809" max="12809" width="14.42578125" style="848" customWidth="1"/>
    <col min="12810" max="12810" width="9.140625" style="848"/>
    <col min="12811" max="12811" width="13.42578125" style="848" bestFit="1" customWidth="1"/>
    <col min="12812" max="13056" width="9.140625" style="848"/>
    <col min="13057" max="13057" width="5.42578125" style="848" customWidth="1"/>
    <col min="13058" max="13058" width="33.28515625" style="848" customWidth="1"/>
    <col min="13059" max="13062" width="13.7109375" style="848" customWidth="1"/>
    <col min="13063" max="13063" width="15.42578125" style="848" customWidth="1"/>
    <col min="13064" max="13064" width="15.7109375" style="848" customWidth="1"/>
    <col min="13065" max="13065" width="14.42578125" style="848" customWidth="1"/>
    <col min="13066" max="13066" width="9.140625" style="848"/>
    <col min="13067" max="13067" width="13.42578125" style="848" bestFit="1" customWidth="1"/>
    <col min="13068" max="13312" width="9.140625" style="848"/>
    <col min="13313" max="13313" width="5.42578125" style="848" customWidth="1"/>
    <col min="13314" max="13314" width="33.28515625" style="848" customWidth="1"/>
    <col min="13315" max="13318" width="13.7109375" style="848" customWidth="1"/>
    <col min="13319" max="13319" width="15.42578125" style="848" customWidth="1"/>
    <col min="13320" max="13320" width="15.7109375" style="848" customWidth="1"/>
    <col min="13321" max="13321" width="14.42578125" style="848" customWidth="1"/>
    <col min="13322" max="13322" width="9.140625" style="848"/>
    <col min="13323" max="13323" width="13.42578125" style="848" bestFit="1" customWidth="1"/>
    <col min="13324" max="13568" width="9.140625" style="848"/>
    <col min="13569" max="13569" width="5.42578125" style="848" customWidth="1"/>
    <col min="13570" max="13570" width="33.28515625" style="848" customWidth="1"/>
    <col min="13571" max="13574" width="13.7109375" style="848" customWidth="1"/>
    <col min="13575" max="13575" width="15.42578125" style="848" customWidth="1"/>
    <col min="13576" max="13576" width="15.7109375" style="848" customWidth="1"/>
    <col min="13577" max="13577" width="14.42578125" style="848" customWidth="1"/>
    <col min="13578" max="13578" width="9.140625" style="848"/>
    <col min="13579" max="13579" width="13.42578125" style="848" bestFit="1" customWidth="1"/>
    <col min="13580" max="13824" width="9.140625" style="848"/>
    <col min="13825" max="13825" width="5.42578125" style="848" customWidth="1"/>
    <col min="13826" max="13826" width="33.28515625" style="848" customWidth="1"/>
    <col min="13827" max="13830" width="13.7109375" style="848" customWidth="1"/>
    <col min="13831" max="13831" width="15.42578125" style="848" customWidth="1"/>
    <col min="13832" max="13832" width="15.7109375" style="848" customWidth="1"/>
    <col min="13833" max="13833" width="14.42578125" style="848" customWidth="1"/>
    <col min="13834" max="13834" width="9.140625" style="848"/>
    <col min="13835" max="13835" width="13.42578125" style="848" bestFit="1" customWidth="1"/>
    <col min="13836" max="14080" width="9.140625" style="848"/>
    <col min="14081" max="14081" width="5.42578125" style="848" customWidth="1"/>
    <col min="14082" max="14082" width="33.28515625" style="848" customWidth="1"/>
    <col min="14083" max="14086" width="13.7109375" style="848" customWidth="1"/>
    <col min="14087" max="14087" width="15.42578125" style="848" customWidth="1"/>
    <col min="14088" max="14088" width="15.7109375" style="848" customWidth="1"/>
    <col min="14089" max="14089" width="14.42578125" style="848" customWidth="1"/>
    <col min="14090" max="14090" width="9.140625" style="848"/>
    <col min="14091" max="14091" width="13.42578125" style="848" bestFit="1" customWidth="1"/>
    <col min="14092" max="14336" width="9.140625" style="848"/>
    <col min="14337" max="14337" width="5.42578125" style="848" customWidth="1"/>
    <col min="14338" max="14338" width="33.28515625" style="848" customWidth="1"/>
    <col min="14339" max="14342" width="13.7109375" style="848" customWidth="1"/>
    <col min="14343" max="14343" width="15.42578125" style="848" customWidth="1"/>
    <col min="14344" max="14344" width="15.7109375" style="848" customWidth="1"/>
    <col min="14345" max="14345" width="14.42578125" style="848" customWidth="1"/>
    <col min="14346" max="14346" width="9.140625" style="848"/>
    <col min="14347" max="14347" width="13.42578125" style="848" bestFit="1" customWidth="1"/>
    <col min="14348" max="14592" width="9.140625" style="848"/>
    <col min="14593" max="14593" width="5.42578125" style="848" customWidth="1"/>
    <col min="14594" max="14594" width="33.28515625" style="848" customWidth="1"/>
    <col min="14595" max="14598" width="13.7109375" style="848" customWidth="1"/>
    <col min="14599" max="14599" width="15.42578125" style="848" customWidth="1"/>
    <col min="14600" max="14600" width="15.7109375" style="848" customWidth="1"/>
    <col min="14601" max="14601" width="14.42578125" style="848" customWidth="1"/>
    <col min="14602" max="14602" width="9.140625" style="848"/>
    <col min="14603" max="14603" width="13.42578125" style="848" bestFit="1" customWidth="1"/>
    <col min="14604" max="14848" width="9.140625" style="848"/>
    <col min="14849" max="14849" width="5.42578125" style="848" customWidth="1"/>
    <col min="14850" max="14850" width="33.28515625" style="848" customWidth="1"/>
    <col min="14851" max="14854" width="13.7109375" style="848" customWidth="1"/>
    <col min="14855" max="14855" width="15.42578125" style="848" customWidth="1"/>
    <col min="14856" max="14856" width="15.7109375" style="848" customWidth="1"/>
    <col min="14857" max="14857" width="14.42578125" style="848" customWidth="1"/>
    <col min="14858" max="14858" width="9.140625" style="848"/>
    <col min="14859" max="14859" width="13.42578125" style="848" bestFit="1" customWidth="1"/>
    <col min="14860" max="15104" width="9.140625" style="848"/>
    <col min="15105" max="15105" width="5.42578125" style="848" customWidth="1"/>
    <col min="15106" max="15106" width="33.28515625" style="848" customWidth="1"/>
    <col min="15107" max="15110" width="13.7109375" style="848" customWidth="1"/>
    <col min="15111" max="15111" width="15.42578125" style="848" customWidth="1"/>
    <col min="15112" max="15112" width="15.7109375" style="848" customWidth="1"/>
    <col min="15113" max="15113" width="14.42578125" style="848" customWidth="1"/>
    <col min="15114" max="15114" width="9.140625" style="848"/>
    <col min="15115" max="15115" width="13.42578125" style="848" bestFit="1" customWidth="1"/>
    <col min="15116" max="15360" width="9.140625" style="848"/>
    <col min="15361" max="15361" width="5.42578125" style="848" customWidth="1"/>
    <col min="15362" max="15362" width="33.28515625" style="848" customWidth="1"/>
    <col min="15363" max="15366" width="13.7109375" style="848" customWidth="1"/>
    <col min="15367" max="15367" width="15.42578125" style="848" customWidth="1"/>
    <col min="15368" max="15368" width="15.7109375" style="848" customWidth="1"/>
    <col min="15369" max="15369" width="14.42578125" style="848" customWidth="1"/>
    <col min="15370" max="15370" width="9.140625" style="848"/>
    <col min="15371" max="15371" width="13.42578125" style="848" bestFit="1" customWidth="1"/>
    <col min="15372" max="15616" width="9.140625" style="848"/>
    <col min="15617" max="15617" width="5.42578125" style="848" customWidth="1"/>
    <col min="15618" max="15618" width="33.28515625" style="848" customWidth="1"/>
    <col min="15619" max="15622" width="13.7109375" style="848" customWidth="1"/>
    <col min="15623" max="15623" width="15.42578125" style="848" customWidth="1"/>
    <col min="15624" max="15624" width="15.7109375" style="848" customWidth="1"/>
    <col min="15625" max="15625" width="14.42578125" style="848" customWidth="1"/>
    <col min="15626" max="15626" width="9.140625" style="848"/>
    <col min="15627" max="15627" width="13.42578125" style="848" bestFit="1" customWidth="1"/>
    <col min="15628" max="15872" width="9.140625" style="848"/>
    <col min="15873" max="15873" width="5.42578125" style="848" customWidth="1"/>
    <col min="15874" max="15874" width="33.28515625" style="848" customWidth="1"/>
    <col min="15875" max="15878" width="13.7109375" style="848" customWidth="1"/>
    <col min="15879" max="15879" width="15.42578125" style="848" customWidth="1"/>
    <col min="15880" max="15880" width="15.7109375" style="848" customWidth="1"/>
    <col min="15881" max="15881" width="14.42578125" style="848" customWidth="1"/>
    <col min="15882" max="15882" width="9.140625" style="848"/>
    <col min="15883" max="15883" width="13.42578125" style="848" bestFit="1" customWidth="1"/>
    <col min="15884" max="16128" width="9.140625" style="848"/>
    <col min="16129" max="16129" width="5.42578125" style="848" customWidth="1"/>
    <col min="16130" max="16130" width="33.28515625" style="848" customWidth="1"/>
    <col min="16131" max="16134" width="13.7109375" style="848" customWidth="1"/>
    <col min="16135" max="16135" width="15.42578125" style="848" customWidth="1"/>
    <col min="16136" max="16136" width="15.7109375" style="848" customWidth="1"/>
    <col min="16137" max="16137" width="14.42578125" style="848" customWidth="1"/>
    <col min="16138" max="16138" width="9.140625" style="848"/>
    <col min="16139" max="16139" width="13.42578125" style="848" bestFit="1" customWidth="1"/>
    <col min="16140" max="16384" width="9.140625" style="848"/>
  </cols>
  <sheetData>
    <row r="1" spans="1:12" ht="15.75">
      <c r="A1" s="860" t="str">
        <f>CF!A1</f>
        <v>CÔNG TY CP SÔNG ĐÀ 19</v>
      </c>
      <c r="B1" s="858"/>
      <c r="C1" s="859"/>
      <c r="D1" s="859"/>
      <c r="E1" s="859"/>
    </row>
    <row r="2" spans="1:12" ht="15.75">
      <c r="A2" s="860" t="str">
        <f>CF!A2</f>
        <v>PHÒNG TÀI CHÍNH KẾ TOÁN</v>
      </c>
      <c r="B2" s="858"/>
      <c r="C2" s="859"/>
      <c r="D2" s="859"/>
      <c r="E2" s="859"/>
    </row>
    <row r="3" spans="1:12" s="859" customFormat="1" ht="54.75" customHeight="1">
      <c r="A3" s="857" t="s">
        <v>847</v>
      </c>
      <c r="B3" s="858"/>
      <c r="C3" s="858"/>
      <c r="D3" s="858"/>
      <c r="E3" s="858"/>
      <c r="F3" s="858"/>
      <c r="G3" s="858"/>
      <c r="H3" s="858"/>
      <c r="I3" s="858"/>
    </row>
    <row r="4" spans="1:12" s="859" customFormat="1" ht="24.75" customHeight="1">
      <c r="A4" s="857" t="str">
        <f>CF!A4</f>
        <v>Năm 2013</v>
      </c>
      <c r="B4" s="858"/>
      <c r="C4" s="858"/>
      <c r="D4" s="858"/>
      <c r="E4" s="858"/>
      <c r="F4" s="858"/>
      <c r="G4" s="858"/>
      <c r="H4" s="858"/>
      <c r="I4" s="858"/>
    </row>
    <row r="5" spans="1:12" s="859" customFormat="1" ht="8.25" customHeight="1"/>
    <row r="6" spans="1:12" s="889" customFormat="1" ht="34.5" customHeight="1">
      <c r="A6" s="888" t="s">
        <v>848</v>
      </c>
      <c r="B6" s="888" t="s">
        <v>813</v>
      </c>
      <c r="C6" s="888" t="s">
        <v>821</v>
      </c>
      <c r="D6" s="888" t="s">
        <v>849</v>
      </c>
      <c r="E6" s="888" t="s">
        <v>724</v>
      </c>
      <c r="F6" s="888" t="s">
        <v>850</v>
      </c>
      <c r="G6" s="888" t="s">
        <v>851</v>
      </c>
      <c r="H6" s="888" t="s">
        <v>713</v>
      </c>
      <c r="I6" s="888" t="s">
        <v>852</v>
      </c>
    </row>
    <row r="7" spans="1:12" s="859" customFormat="1" ht="24" customHeight="1">
      <c r="A7" s="890"/>
      <c r="B7" s="890" t="s">
        <v>822</v>
      </c>
      <c r="C7" s="891">
        <f t="shared" ref="C7:I7" si="0">C8+C32+C35+C42</f>
        <v>23180174217</v>
      </c>
      <c r="D7" s="891">
        <f t="shared" si="0"/>
        <v>1652260831</v>
      </c>
      <c r="E7" s="891">
        <f t="shared" si="0"/>
        <v>1150326869</v>
      </c>
      <c r="F7" s="891">
        <f t="shared" si="0"/>
        <v>2108697915</v>
      </c>
      <c r="G7" s="891">
        <f t="shared" si="0"/>
        <v>28091459832</v>
      </c>
      <c r="H7" s="891">
        <f t="shared" si="0"/>
        <v>22794452770.818184</v>
      </c>
      <c r="I7" s="891">
        <f t="shared" si="0"/>
        <v>-5297007061.181818</v>
      </c>
      <c r="J7" s="868"/>
      <c r="K7" s="868"/>
      <c r="L7" s="868"/>
    </row>
    <row r="8" spans="1:12" s="873" customFormat="1" ht="19.5" customHeight="1">
      <c r="A8" s="892" t="s">
        <v>793</v>
      </c>
      <c r="B8" s="893" t="s">
        <v>823</v>
      </c>
      <c r="C8" s="894">
        <f>SUM(C9:C31)</f>
        <v>22981598217</v>
      </c>
      <c r="D8" s="894">
        <f t="shared" ref="D8:I8" si="1">SUM(D9:D31)</f>
        <v>1086282571</v>
      </c>
      <c r="E8" s="894">
        <f t="shared" si="1"/>
        <v>0</v>
      </c>
      <c r="F8" s="894">
        <f t="shared" si="1"/>
        <v>0</v>
      </c>
      <c r="G8" s="894">
        <f t="shared" si="1"/>
        <v>24067880788</v>
      </c>
      <c r="H8" s="894">
        <f t="shared" si="1"/>
        <v>19309004155.818184</v>
      </c>
      <c r="I8" s="894">
        <f t="shared" si="1"/>
        <v>-4758876632.181818</v>
      </c>
      <c r="J8" s="872"/>
      <c r="K8" s="872"/>
      <c r="L8" s="872"/>
    </row>
    <row r="9" spans="1:12" s="859" customFormat="1" ht="19.5" customHeight="1">
      <c r="A9" s="895">
        <v>1</v>
      </c>
      <c r="B9" s="895" t="str">
        <f>CF!B10</f>
        <v>Thủy điện Xêcamản 3</v>
      </c>
      <c r="C9" s="896">
        <f>[6]CF!J9</f>
        <v>1673836129</v>
      </c>
      <c r="D9" s="896">
        <v>405819053</v>
      </c>
      <c r="E9" s="896"/>
      <c r="F9" s="896"/>
      <c r="G9" s="896">
        <f>SUM(C9:F9)</f>
        <v>2079655182</v>
      </c>
      <c r="H9" s="896">
        <f>[7]TH!$E$30</f>
        <v>3196161719</v>
      </c>
      <c r="I9" s="896">
        <f>H9-G9</f>
        <v>1116506537</v>
      </c>
      <c r="J9" s="868"/>
      <c r="K9" s="868"/>
      <c r="L9" s="868"/>
    </row>
    <row r="10" spans="1:12" s="859" customFormat="1" ht="19.5" customHeight="1">
      <c r="A10" s="895">
        <f>A9+1</f>
        <v>2</v>
      </c>
      <c r="B10" s="895" t="str">
        <f>CF!B11</f>
        <v>Thủy điện Xêcamản 1</v>
      </c>
      <c r="C10" s="896">
        <f>[6]CF!J10</f>
        <v>1638733110</v>
      </c>
      <c r="D10" s="896"/>
      <c r="E10" s="896"/>
      <c r="F10" s="896"/>
      <c r="G10" s="896">
        <f t="shared" ref="G10:G43" si="2">SUM(C10:F10)</f>
        <v>1638733110</v>
      </c>
      <c r="H10" s="896">
        <f>[7]TH!$E$44</f>
        <v>1425720193</v>
      </c>
      <c r="I10" s="896">
        <f t="shared" ref="I10:I41" si="3">H10-G10</f>
        <v>-213012917</v>
      </c>
      <c r="J10" s="868"/>
      <c r="K10" s="868"/>
      <c r="L10" s="868"/>
    </row>
    <row r="11" spans="1:12" s="859" customFormat="1" ht="19.5" customHeight="1">
      <c r="A11" s="895">
        <f t="shared" ref="A11:A31" si="4">A10+1</f>
        <v>3</v>
      </c>
      <c r="B11" s="895" t="str">
        <f>CF!B12</f>
        <v>Bệnh viện đa khoa Tiên Du Bắc Ninh</v>
      </c>
      <c r="C11" s="896">
        <f>[6]CF!J11</f>
        <v>2885605461</v>
      </c>
      <c r="D11" s="896"/>
      <c r="E11" s="896"/>
      <c r="F11" s="896"/>
      <c r="G11" s="896">
        <f t="shared" si="2"/>
        <v>2885605461</v>
      </c>
      <c r="H11" s="896">
        <f>[7]TH!$E$17</f>
        <v>1416934545</v>
      </c>
      <c r="I11" s="896">
        <f t="shared" si="3"/>
        <v>-1468670916</v>
      </c>
      <c r="J11" s="868"/>
      <c r="K11" s="868"/>
      <c r="L11" s="868"/>
    </row>
    <row r="12" spans="1:12" s="859" customFormat="1" ht="19.5" customHeight="1">
      <c r="A12" s="895">
        <f t="shared" si="4"/>
        <v>4</v>
      </c>
      <c r="B12" s="895" t="str">
        <f>CF!B13</f>
        <v>Thủy điện ĐăkLây</v>
      </c>
      <c r="C12" s="896">
        <f>[6]CF!J12</f>
        <v>0</v>
      </c>
      <c r="D12" s="896"/>
      <c r="E12" s="896"/>
      <c r="F12" s="896"/>
      <c r="G12" s="896">
        <f t="shared" si="2"/>
        <v>0</v>
      </c>
      <c r="H12" s="896"/>
      <c r="I12" s="896">
        <f t="shared" si="3"/>
        <v>0</v>
      </c>
      <c r="J12" s="868"/>
      <c r="K12" s="868"/>
      <c r="L12" s="868"/>
    </row>
    <row r="13" spans="1:12" s="859" customFormat="1" ht="19.5" customHeight="1">
      <c r="A13" s="895">
        <f t="shared" si="4"/>
        <v>5</v>
      </c>
      <c r="B13" s="895" t="str">
        <f>CF!B14</f>
        <v>Thủy điện ĐăkLây (Nhân)</v>
      </c>
      <c r="C13" s="896">
        <f>[6]CF!J13</f>
        <v>844839403</v>
      </c>
      <c r="D13" s="896"/>
      <c r="E13" s="896"/>
      <c r="F13" s="896"/>
      <c r="G13" s="896">
        <f t="shared" si="2"/>
        <v>844839403</v>
      </c>
      <c r="H13" s="896">
        <f>[7]TH!$E$21</f>
        <v>844839403</v>
      </c>
      <c r="I13" s="896">
        <f t="shared" si="3"/>
        <v>0</v>
      </c>
      <c r="J13" s="868"/>
      <c r="K13" s="868"/>
      <c r="L13" s="868"/>
    </row>
    <row r="14" spans="1:12" s="859" customFormat="1" ht="19.5" customHeight="1">
      <c r="A14" s="895">
        <f t="shared" si="4"/>
        <v>6</v>
      </c>
      <c r="B14" s="895" t="str">
        <f>CF!B15</f>
        <v>Nhà máy khí công nghiệp Hóa Cốc</v>
      </c>
      <c r="C14" s="896">
        <f>[6]CF!J14</f>
        <v>0</v>
      </c>
      <c r="D14" s="896"/>
      <c r="E14" s="896"/>
      <c r="F14" s="896"/>
      <c r="G14" s="896">
        <f t="shared" si="2"/>
        <v>0</v>
      </c>
      <c r="H14" s="896"/>
      <c r="I14" s="896">
        <f t="shared" si="3"/>
        <v>0</v>
      </c>
      <c r="J14" s="868"/>
      <c r="K14" s="868"/>
      <c r="L14" s="868"/>
    </row>
    <row r="15" spans="1:12" s="859" customFormat="1" ht="19.5" customHeight="1">
      <c r="A15" s="895">
        <f t="shared" si="4"/>
        <v>7</v>
      </c>
      <c r="B15" s="895" t="str">
        <f>CF!B16</f>
        <v>Thủy điện ĐăkMy 2</v>
      </c>
      <c r="C15" s="896">
        <f>[6]CF!J15</f>
        <v>0</v>
      </c>
      <c r="D15" s="896"/>
      <c r="E15" s="896"/>
      <c r="F15" s="896"/>
      <c r="G15" s="896">
        <f t="shared" si="2"/>
        <v>0</v>
      </c>
      <c r="H15" s="896"/>
      <c r="I15" s="896">
        <f t="shared" si="3"/>
        <v>0</v>
      </c>
      <c r="J15" s="868"/>
      <c r="K15" s="868"/>
      <c r="L15" s="868"/>
    </row>
    <row r="16" spans="1:12" s="859" customFormat="1" ht="19.5" customHeight="1">
      <c r="A16" s="895">
        <f t="shared" si="4"/>
        <v>8</v>
      </c>
      <c r="B16" s="895" t="str">
        <f>CF!B17</f>
        <v>Thủy điện Hủa Na</v>
      </c>
      <c r="C16" s="896">
        <f>[6]CF!J16</f>
        <v>3076695724</v>
      </c>
      <c r="D16" s="896">
        <v>128403811</v>
      </c>
      <c r="E16" s="896"/>
      <c r="F16" s="896"/>
      <c r="G16" s="896">
        <f t="shared" si="2"/>
        <v>3205099535</v>
      </c>
      <c r="H16" s="896">
        <f>[7]TH!$E$19</f>
        <v>3205099535</v>
      </c>
      <c r="I16" s="896">
        <f t="shared" si="3"/>
        <v>0</v>
      </c>
      <c r="J16" s="868"/>
      <c r="K16" s="868"/>
      <c r="L16" s="868"/>
    </row>
    <row r="17" spans="1:12" s="859" customFormat="1" ht="19.5" customHeight="1">
      <c r="A17" s="895">
        <f t="shared" si="4"/>
        <v>9</v>
      </c>
      <c r="B17" s="895" t="str">
        <f>CF!B18</f>
        <v>Nhà máy gạch Lương Sơn - HB</v>
      </c>
      <c r="C17" s="896">
        <f>[6]CF!J17</f>
        <v>0</v>
      </c>
      <c r="D17" s="896"/>
      <c r="E17" s="896"/>
      <c r="F17" s="896"/>
      <c r="G17" s="896">
        <f t="shared" si="2"/>
        <v>0</v>
      </c>
      <c r="H17" s="896"/>
      <c r="I17" s="896">
        <f t="shared" si="3"/>
        <v>0</v>
      </c>
      <c r="J17" s="868"/>
      <c r="K17" s="868"/>
      <c r="L17" s="868"/>
    </row>
    <row r="18" spans="1:12" s="859" customFormat="1" ht="19.5" customHeight="1">
      <c r="A18" s="895">
        <f t="shared" si="4"/>
        <v>10</v>
      </c>
      <c r="B18" s="895" t="str">
        <f>CF!B19</f>
        <v>Chung cư Nam Xa La</v>
      </c>
      <c r="C18" s="896">
        <f>[6]CF!J18</f>
        <v>0</v>
      </c>
      <c r="D18" s="896"/>
      <c r="E18" s="896"/>
      <c r="F18" s="896"/>
      <c r="G18" s="896">
        <f t="shared" si="2"/>
        <v>0</v>
      </c>
      <c r="H18" s="896"/>
      <c r="I18" s="896">
        <f t="shared" si="3"/>
        <v>0</v>
      </c>
      <c r="J18" s="868"/>
      <c r="K18" s="868"/>
      <c r="L18" s="868"/>
    </row>
    <row r="19" spans="1:12" s="859" customFormat="1" ht="19.5" customHeight="1">
      <c r="A19" s="895">
        <f t="shared" si="4"/>
        <v>11</v>
      </c>
      <c r="B19" s="895" t="str">
        <f>CF!B20</f>
        <v>Thủy điện Lai Châu</v>
      </c>
      <c r="C19" s="896">
        <f>[6]CF!J19</f>
        <v>11661893551</v>
      </c>
      <c r="D19" s="896">
        <v>552059707</v>
      </c>
      <c r="E19" s="896"/>
      <c r="F19" s="896"/>
      <c r="G19" s="896">
        <f t="shared" si="2"/>
        <v>12213953258</v>
      </c>
      <c r="H19" s="896">
        <f>[7]TH!$E$9</f>
        <v>8415635211.818182</v>
      </c>
      <c r="I19" s="896">
        <f t="shared" si="3"/>
        <v>-3798318046.181818</v>
      </c>
      <c r="J19" s="868"/>
      <c r="K19" s="868"/>
      <c r="L19" s="868"/>
    </row>
    <row r="20" spans="1:12" s="859" customFormat="1" ht="19.5" customHeight="1">
      <c r="A20" s="895">
        <f t="shared" si="4"/>
        <v>12</v>
      </c>
      <c r="B20" s="895" t="str">
        <f>CF!B21</f>
        <v>Thủy điện PleiKrong</v>
      </c>
      <c r="C20" s="896">
        <f>[6]CF!J21</f>
        <v>0</v>
      </c>
      <c r="D20" s="896"/>
      <c r="E20" s="896"/>
      <c r="F20" s="896"/>
      <c r="G20" s="896">
        <f t="shared" si="2"/>
        <v>0</v>
      </c>
      <c r="H20" s="896"/>
      <c r="I20" s="896">
        <f t="shared" si="3"/>
        <v>0</v>
      </c>
      <c r="J20" s="868"/>
      <c r="K20" s="868"/>
      <c r="L20" s="868"/>
    </row>
    <row r="21" spans="1:12" s="859" customFormat="1" ht="19.5" customHeight="1">
      <c r="A21" s="895">
        <f t="shared" si="4"/>
        <v>13</v>
      </c>
      <c r="B21" s="895" t="str">
        <f>CF!B22</f>
        <v>Thủy điện Bình Điền</v>
      </c>
      <c r="C21" s="896">
        <f>[6]CF!J22</f>
        <v>9537607</v>
      </c>
      <c r="D21" s="896"/>
      <c r="E21" s="896"/>
      <c r="F21" s="896"/>
      <c r="G21" s="896">
        <f t="shared" si="2"/>
        <v>9537607</v>
      </c>
      <c r="H21" s="896"/>
      <c r="I21" s="896">
        <f t="shared" si="3"/>
        <v>-9537607</v>
      </c>
      <c r="J21" s="868"/>
      <c r="K21" s="868"/>
      <c r="L21" s="868"/>
    </row>
    <row r="22" spans="1:12" s="859" customFormat="1" ht="19.5" customHeight="1">
      <c r="A22" s="895">
        <f t="shared" si="4"/>
        <v>14</v>
      </c>
      <c r="B22" s="895" t="str">
        <f>CF!B23</f>
        <v>Trường Trần Hưng Đạo</v>
      </c>
      <c r="C22" s="896">
        <f>[6]CF!J23</f>
        <v>0</v>
      </c>
      <c r="D22" s="896"/>
      <c r="E22" s="896"/>
      <c r="F22" s="896"/>
      <c r="G22" s="896">
        <f t="shared" si="2"/>
        <v>0</v>
      </c>
      <c r="H22" s="896"/>
      <c r="I22" s="896">
        <f t="shared" si="3"/>
        <v>0</v>
      </c>
      <c r="J22" s="868"/>
      <c r="K22" s="868"/>
      <c r="L22" s="868"/>
    </row>
    <row r="23" spans="1:12" s="859" customFormat="1" ht="19.5" customHeight="1">
      <c r="A23" s="895">
        <f t="shared" si="4"/>
        <v>15</v>
      </c>
      <c r="B23" s="895" t="str">
        <f>CF!B24</f>
        <v>Thư viện Quảng Nam</v>
      </c>
      <c r="C23" s="896">
        <f>[6]CF!J24</f>
        <v>0</v>
      </c>
      <c r="D23" s="896"/>
      <c r="E23" s="896"/>
      <c r="F23" s="896"/>
      <c r="G23" s="896">
        <f t="shared" si="2"/>
        <v>0</v>
      </c>
      <c r="H23" s="896"/>
      <c r="I23" s="896">
        <f t="shared" si="3"/>
        <v>0</v>
      </c>
      <c r="J23" s="868"/>
      <c r="K23" s="868"/>
      <c r="L23" s="868"/>
    </row>
    <row r="24" spans="1:12" s="859" customFormat="1" ht="19.5" customHeight="1">
      <c r="A24" s="895">
        <f t="shared" si="4"/>
        <v>16</v>
      </c>
      <c r="B24" s="895" t="str">
        <f>CF!B25</f>
        <v>Cầu Biện Tứ Câu 2</v>
      </c>
      <c r="C24" s="896">
        <f>[6]CF!J25</f>
        <v>0</v>
      </c>
      <c r="D24" s="896"/>
      <c r="E24" s="896"/>
      <c r="F24" s="896"/>
      <c r="G24" s="896">
        <f t="shared" si="2"/>
        <v>0</v>
      </c>
      <c r="H24" s="896"/>
      <c r="I24" s="896">
        <f t="shared" si="3"/>
        <v>0</v>
      </c>
      <c r="J24" s="868"/>
      <c r="K24" s="868"/>
      <c r="L24" s="868"/>
    </row>
    <row r="25" spans="1:12" s="859" customFormat="1" ht="19.5" customHeight="1">
      <c r="A25" s="895">
        <f t="shared" si="4"/>
        <v>17</v>
      </c>
      <c r="B25" s="895" t="str">
        <f>CF!B26</f>
        <v>Thủy điện Sê san 4</v>
      </c>
      <c r="C25" s="896">
        <f>[6]CF!J26</f>
        <v>204788020</v>
      </c>
      <c r="D25" s="896"/>
      <c r="E25" s="896"/>
      <c r="F25" s="896"/>
      <c r="G25" s="896">
        <f t="shared" si="2"/>
        <v>204788020</v>
      </c>
      <c r="H25" s="896">
        <f>[7]TH!$E$47</f>
        <v>56354586</v>
      </c>
      <c r="I25" s="896">
        <f t="shared" si="3"/>
        <v>-148433434</v>
      </c>
      <c r="J25" s="868"/>
      <c r="K25" s="868"/>
      <c r="L25" s="868"/>
    </row>
    <row r="26" spans="1:12" s="859" customFormat="1" ht="19.5" customHeight="1">
      <c r="A26" s="895">
        <f t="shared" si="4"/>
        <v>18</v>
      </c>
      <c r="B26" s="895" t="str">
        <f>CF!B27</f>
        <v>Đường Nguyễn Thiện Thuật</v>
      </c>
      <c r="C26" s="896">
        <f>[6]CF!J27</f>
        <v>0</v>
      </c>
      <c r="D26" s="896"/>
      <c r="E26" s="896"/>
      <c r="F26" s="896"/>
      <c r="G26" s="896">
        <f t="shared" si="2"/>
        <v>0</v>
      </c>
      <c r="H26" s="896"/>
      <c r="I26" s="896">
        <f t="shared" si="3"/>
        <v>0</v>
      </c>
      <c r="J26" s="868"/>
      <c r="K26" s="868"/>
      <c r="L26" s="868"/>
    </row>
    <row r="27" spans="1:12" s="859" customFormat="1" ht="19.5" customHeight="1">
      <c r="A27" s="895">
        <f t="shared" si="4"/>
        <v>19</v>
      </c>
      <c r="B27" s="895" t="str">
        <f>CF!B28</f>
        <v>Trung tâm sát hạch lái xe</v>
      </c>
      <c r="C27" s="896">
        <f>[6]CF!J28</f>
        <v>85174717</v>
      </c>
      <c r="D27" s="896"/>
      <c r="E27" s="896"/>
      <c r="F27" s="896"/>
      <c r="G27" s="896">
        <f t="shared" si="2"/>
        <v>85174717</v>
      </c>
      <c r="H27" s="896">
        <f>[7]TH!$E$28</f>
        <v>-152235532</v>
      </c>
      <c r="I27" s="896">
        <f t="shared" si="3"/>
        <v>-237410249</v>
      </c>
      <c r="J27" s="868"/>
      <c r="K27" s="868"/>
      <c r="L27" s="868"/>
    </row>
    <row r="28" spans="1:12" s="859" customFormat="1" ht="19.5" customHeight="1">
      <c r="A28" s="895">
        <f t="shared" si="4"/>
        <v>20</v>
      </c>
      <c r="B28" s="895" t="str">
        <f>CF!B29</f>
        <v>Đường nội bộ An Khê</v>
      </c>
      <c r="C28" s="896">
        <f>[6]CF!J29</f>
        <v>900494495</v>
      </c>
      <c r="D28" s="896"/>
      <c r="E28" s="896"/>
      <c r="F28" s="896"/>
      <c r="G28" s="896">
        <f t="shared" si="2"/>
        <v>900494495</v>
      </c>
      <c r="H28" s="896">
        <f>[7]TH!$E$26</f>
        <v>900494495</v>
      </c>
      <c r="I28" s="896">
        <f t="shared" si="3"/>
        <v>0</v>
      </c>
      <c r="J28" s="868"/>
      <c r="K28" s="868">
        <v>11862538782</v>
      </c>
      <c r="L28" s="868"/>
    </row>
    <row r="29" spans="1:12" s="859" customFormat="1" ht="19.5" customHeight="1">
      <c r="A29" s="895">
        <f t="shared" si="4"/>
        <v>21</v>
      </c>
      <c r="B29" s="895" t="str">
        <f>CF!B30</f>
        <v>Nhà máy tính bột sắn Hướng Hóa</v>
      </c>
      <c r="C29" s="896"/>
      <c r="D29" s="896"/>
      <c r="E29" s="896"/>
      <c r="F29" s="896"/>
      <c r="G29" s="896"/>
      <c r="H29" s="896"/>
      <c r="I29" s="896"/>
      <c r="J29" s="868"/>
      <c r="K29" s="868"/>
      <c r="L29" s="868"/>
    </row>
    <row r="30" spans="1:12" s="859" customFormat="1" ht="19.5" customHeight="1">
      <c r="A30" s="895">
        <f t="shared" si="4"/>
        <v>22</v>
      </c>
      <c r="B30" s="895" t="str">
        <f>CF!B31</f>
        <v>Đường Quảng Nam</v>
      </c>
      <c r="C30" s="896"/>
      <c r="D30" s="896"/>
      <c r="E30" s="896"/>
      <c r="F30" s="896"/>
      <c r="G30" s="896"/>
      <c r="H30" s="896"/>
      <c r="I30" s="896"/>
      <c r="J30" s="868"/>
      <c r="K30" s="868"/>
      <c r="L30" s="868"/>
    </row>
    <row r="31" spans="1:12" s="859" customFormat="1" ht="19.5" customHeight="1">
      <c r="A31" s="895">
        <f t="shared" si="4"/>
        <v>23</v>
      </c>
      <c r="B31" s="895" t="s">
        <v>849</v>
      </c>
      <c r="C31" s="896"/>
      <c r="D31" s="896"/>
      <c r="E31" s="896"/>
      <c r="F31" s="896"/>
      <c r="G31" s="896"/>
      <c r="H31" s="896"/>
      <c r="I31" s="896"/>
      <c r="J31" s="868"/>
      <c r="K31" s="868"/>
      <c r="L31" s="868"/>
    </row>
    <row r="32" spans="1:12" s="873" customFormat="1" ht="19.5" customHeight="1">
      <c r="A32" s="897" t="s">
        <v>794</v>
      </c>
      <c r="B32" s="898" t="s">
        <v>853</v>
      </c>
      <c r="C32" s="899">
        <f>C33+C34</f>
        <v>198576000</v>
      </c>
      <c r="D32" s="899">
        <f t="shared" ref="D32:I32" si="5">D33+D34</f>
        <v>0</v>
      </c>
      <c r="E32" s="899">
        <f t="shared" si="5"/>
        <v>0</v>
      </c>
      <c r="F32" s="899">
        <f t="shared" si="5"/>
        <v>0</v>
      </c>
      <c r="G32" s="899">
        <f t="shared" si="5"/>
        <v>198576000</v>
      </c>
      <c r="H32" s="899">
        <f t="shared" si="5"/>
        <v>159980000</v>
      </c>
      <c r="I32" s="899">
        <f t="shared" si="5"/>
        <v>-38596000</v>
      </c>
      <c r="J32" s="872"/>
      <c r="K32" s="872">
        <v>1754245393</v>
      </c>
      <c r="L32" s="872"/>
    </row>
    <row r="33" spans="1:12" s="859" customFormat="1" ht="19.5" customHeight="1">
      <c r="A33" s="895">
        <v>1</v>
      </c>
      <c r="B33" s="895" t="s">
        <v>854</v>
      </c>
      <c r="C33" s="896">
        <f>[6]CF!J31</f>
        <v>198576000</v>
      </c>
      <c r="D33" s="896"/>
      <c r="E33" s="896"/>
      <c r="F33" s="896"/>
      <c r="G33" s="896">
        <f>SUM(C33:F33)</f>
        <v>198576000</v>
      </c>
      <c r="H33" s="896">
        <f>[7]TH!$E$49</f>
        <v>159980000</v>
      </c>
      <c r="I33" s="896">
        <f>H33-G33</f>
        <v>-38596000</v>
      </c>
      <c r="J33" s="868"/>
      <c r="K33" s="868">
        <f>K26-K32</f>
        <v>-1754245393</v>
      </c>
      <c r="L33" s="868"/>
    </row>
    <row r="34" spans="1:12" s="859" customFormat="1" ht="19.5" customHeight="1">
      <c r="A34" s="895">
        <v>2</v>
      </c>
      <c r="B34" s="895" t="s">
        <v>855</v>
      </c>
      <c r="C34" s="896"/>
      <c r="D34" s="896"/>
      <c r="E34" s="896"/>
      <c r="F34" s="896"/>
      <c r="G34" s="896"/>
      <c r="H34" s="896"/>
      <c r="I34" s="896"/>
      <c r="J34" s="868"/>
      <c r="K34" s="868"/>
      <c r="L34" s="868"/>
    </row>
    <row r="35" spans="1:12" s="873" customFormat="1" ht="19.5" customHeight="1">
      <c r="A35" s="897" t="s">
        <v>795</v>
      </c>
      <c r="B35" s="898" t="s">
        <v>856</v>
      </c>
      <c r="C35" s="899">
        <f>SUM(C36:C38)</f>
        <v>0</v>
      </c>
      <c r="D35" s="899">
        <f t="shared" ref="D35:I35" si="6">SUM(D36:D38)</f>
        <v>0</v>
      </c>
      <c r="E35" s="899">
        <f t="shared" si="6"/>
        <v>1150326869</v>
      </c>
      <c r="F35" s="899">
        <f t="shared" si="6"/>
        <v>0</v>
      </c>
      <c r="G35" s="899">
        <f t="shared" si="6"/>
        <v>1150326869</v>
      </c>
      <c r="H35" s="899">
        <f t="shared" si="6"/>
        <v>107090433</v>
      </c>
      <c r="I35" s="899">
        <f t="shared" si="6"/>
        <v>-1043236436</v>
      </c>
      <c r="J35" s="872"/>
      <c r="K35" s="872">
        <v>1754245393</v>
      </c>
      <c r="L35" s="872"/>
    </row>
    <row r="36" spans="1:12" s="859" customFormat="1" ht="19.5" customHeight="1">
      <c r="A36" s="895">
        <v>1</v>
      </c>
      <c r="B36" s="895" t="s">
        <v>857</v>
      </c>
      <c r="C36" s="896"/>
      <c r="D36" s="896"/>
      <c r="E36" s="896">
        <v>1150326869</v>
      </c>
      <c r="F36" s="896"/>
      <c r="G36" s="896">
        <f t="shared" si="2"/>
        <v>1150326869</v>
      </c>
      <c r="H36" s="896"/>
      <c r="I36" s="896">
        <f t="shared" si="3"/>
        <v>-1150326869</v>
      </c>
      <c r="J36" s="868"/>
      <c r="K36" s="868">
        <f>K28-K35</f>
        <v>10108293389</v>
      </c>
      <c r="L36" s="868"/>
    </row>
    <row r="37" spans="1:12" s="859" customFormat="1" ht="19.5" customHeight="1">
      <c r="A37" s="895">
        <v>2</v>
      </c>
      <c r="B37" s="895" t="s">
        <v>858</v>
      </c>
      <c r="C37" s="896"/>
      <c r="D37" s="896"/>
      <c r="E37" s="896"/>
      <c r="F37" s="896"/>
      <c r="G37" s="896">
        <f t="shared" si="2"/>
        <v>0</v>
      </c>
      <c r="H37" s="896">
        <f>[7]TH!$E$55</f>
        <v>5968525</v>
      </c>
      <c r="I37" s="896">
        <f t="shared" si="3"/>
        <v>5968525</v>
      </c>
      <c r="J37" s="868"/>
      <c r="K37" s="868">
        <f>9826895789+375196800</f>
        <v>10202092589</v>
      </c>
      <c r="L37" s="868"/>
    </row>
    <row r="38" spans="1:12" s="859" customFormat="1" ht="19.5" customHeight="1">
      <c r="A38" s="895">
        <v>3</v>
      </c>
      <c r="B38" s="895" t="s">
        <v>215</v>
      </c>
      <c r="C38" s="896"/>
      <c r="D38" s="896"/>
      <c r="E38" s="896"/>
      <c r="F38" s="896"/>
      <c r="G38" s="896">
        <f t="shared" si="2"/>
        <v>0</v>
      </c>
      <c r="H38" s="896">
        <f>[7]TH!$E$56</f>
        <v>101121908</v>
      </c>
      <c r="I38" s="896">
        <f t="shared" si="3"/>
        <v>101121908</v>
      </c>
      <c r="J38" s="868"/>
      <c r="K38" s="868"/>
      <c r="L38" s="868"/>
    </row>
    <row r="39" spans="1:12" s="859" customFormat="1" ht="19.5" hidden="1" customHeight="1">
      <c r="A39" s="895"/>
      <c r="B39" s="895" t="s">
        <v>796</v>
      </c>
      <c r="C39" s="896"/>
      <c r="D39" s="896"/>
      <c r="E39" s="896"/>
      <c r="F39" s="896"/>
      <c r="G39" s="896"/>
      <c r="H39" s="896">
        <v>2922618674</v>
      </c>
      <c r="I39" s="896">
        <f t="shared" si="3"/>
        <v>2922618674</v>
      </c>
      <c r="J39" s="868"/>
      <c r="K39" s="868"/>
      <c r="L39" s="868"/>
    </row>
    <row r="40" spans="1:12" s="859" customFormat="1" ht="19.5" hidden="1" customHeight="1">
      <c r="A40" s="895"/>
      <c r="B40" s="895" t="s">
        <v>797</v>
      </c>
      <c r="C40" s="896"/>
      <c r="D40" s="896"/>
      <c r="E40" s="896"/>
      <c r="F40" s="896"/>
      <c r="G40" s="896"/>
      <c r="H40" s="896">
        <v>2690385555</v>
      </c>
      <c r="I40" s="896">
        <f t="shared" si="3"/>
        <v>2690385555</v>
      </c>
      <c r="J40" s="868"/>
      <c r="K40" s="868"/>
      <c r="L40" s="868"/>
    </row>
    <row r="41" spans="1:12" s="859" customFormat="1" ht="19.5" hidden="1" customHeight="1">
      <c r="A41" s="895"/>
      <c r="B41" s="895" t="s">
        <v>798</v>
      </c>
      <c r="C41" s="896"/>
      <c r="D41" s="896"/>
      <c r="E41" s="896"/>
      <c r="F41" s="896"/>
      <c r="G41" s="896"/>
      <c r="H41" s="896">
        <v>970973828</v>
      </c>
      <c r="I41" s="896">
        <f t="shared" si="3"/>
        <v>970973828</v>
      </c>
      <c r="J41" s="868"/>
      <c r="K41" s="868"/>
      <c r="L41" s="868"/>
    </row>
    <row r="42" spans="1:12" s="873" customFormat="1" ht="19.5" customHeight="1">
      <c r="A42" s="897" t="s">
        <v>799</v>
      </c>
      <c r="B42" s="898" t="s">
        <v>859</v>
      </c>
      <c r="C42" s="899">
        <f>C43+C44</f>
        <v>0</v>
      </c>
      <c r="D42" s="899">
        <f t="shared" ref="D42:I42" si="7">D43+D44</f>
        <v>565978260</v>
      </c>
      <c r="E42" s="899">
        <f t="shared" si="7"/>
        <v>0</v>
      </c>
      <c r="F42" s="899">
        <f t="shared" si="7"/>
        <v>2108697915</v>
      </c>
      <c r="G42" s="899">
        <f t="shared" si="7"/>
        <v>2674676175</v>
      </c>
      <c r="H42" s="899">
        <f t="shared" si="7"/>
        <v>3218378182</v>
      </c>
      <c r="I42" s="899">
        <f t="shared" si="7"/>
        <v>543702007</v>
      </c>
      <c r="J42" s="872"/>
      <c r="K42" s="872"/>
      <c r="L42" s="872"/>
    </row>
    <row r="43" spans="1:12" s="859" customFormat="1" ht="19.5" customHeight="1">
      <c r="A43" s="895">
        <v>1</v>
      </c>
      <c r="B43" s="895" t="s">
        <v>860</v>
      </c>
      <c r="C43" s="896"/>
      <c r="D43" s="896">
        <v>565978260</v>
      </c>
      <c r="E43" s="896"/>
      <c r="F43" s="896">
        <v>2108697915</v>
      </c>
      <c r="G43" s="896">
        <f t="shared" si="2"/>
        <v>2674676175</v>
      </c>
      <c r="H43" s="896">
        <f>[7]TH!$E$58</f>
        <v>3218318182</v>
      </c>
      <c r="I43" s="896">
        <f>H43-G43</f>
        <v>543642007</v>
      </c>
      <c r="J43" s="868"/>
      <c r="K43" s="868"/>
      <c r="L43" s="868"/>
    </row>
    <row r="44" spans="1:12" s="859" customFormat="1" ht="19.5" customHeight="1">
      <c r="A44" s="895">
        <v>2</v>
      </c>
      <c r="B44" s="895" t="s">
        <v>861</v>
      </c>
      <c r="C44" s="896"/>
      <c r="D44" s="896"/>
      <c r="E44" s="896"/>
      <c r="F44" s="896"/>
      <c r="G44" s="896">
        <v>0</v>
      </c>
      <c r="H44" s="896">
        <f>[7]TH!$E$77</f>
        <v>60000</v>
      </c>
      <c r="I44" s="896">
        <f>H44-G44</f>
        <v>60000</v>
      </c>
      <c r="J44" s="868"/>
      <c r="K44" s="868"/>
      <c r="L44" s="868"/>
    </row>
    <row r="45" spans="1:12" s="859" customFormat="1" ht="7.5" customHeight="1">
      <c r="A45" s="884"/>
      <c r="B45" s="884"/>
      <c r="C45" s="885"/>
      <c r="D45" s="885"/>
      <c r="E45" s="885"/>
      <c r="F45" s="885"/>
      <c r="G45" s="885"/>
      <c r="H45" s="885"/>
      <c r="I45" s="885"/>
      <c r="J45" s="868"/>
      <c r="K45" s="868">
        <v>1443500000</v>
      </c>
      <c r="L45" s="868"/>
    </row>
    <row r="46" spans="1:12" s="859" customFormat="1" ht="7.5" customHeight="1">
      <c r="C46" s="868"/>
      <c r="D46" s="868"/>
      <c r="E46" s="868"/>
      <c r="F46" s="868"/>
      <c r="G46" s="868"/>
      <c r="H46" s="868"/>
      <c r="I46" s="868"/>
      <c r="J46" s="868"/>
      <c r="K46" s="868"/>
      <c r="L46" s="868"/>
    </row>
    <row r="47" spans="1:12" s="859" customFormat="1" ht="16.5" customHeight="1">
      <c r="C47" s="868"/>
      <c r="D47" s="868"/>
      <c r="E47" s="868"/>
      <c r="F47" s="868"/>
      <c r="G47" s="868"/>
      <c r="H47" s="900" t="str">
        <f>CF!I35</f>
        <v>Hà Nội, ngày 20 tháng 1 năm 2014</v>
      </c>
      <c r="I47" s="868"/>
      <c r="J47" s="868"/>
      <c r="K47" s="868">
        <v>1758000000</v>
      </c>
      <c r="L47" s="868"/>
    </row>
    <row r="48" spans="1:12" s="887" customFormat="1" ht="21" customHeight="1">
      <c r="B48" s="887" t="str">
        <f>CF!B36</f>
        <v>NGƯỜI LẬP</v>
      </c>
      <c r="D48" s="901" t="str">
        <f>CF!E36</f>
        <v>KẾ TOÁN TRƯỞNG</v>
      </c>
      <c r="E48" s="901"/>
      <c r="H48" s="887" t="str">
        <f>CF!I36</f>
        <v>TỔNG GIÁM ĐỐC</v>
      </c>
      <c r="K48" s="902">
        <f>K45+K47</f>
        <v>3201500000</v>
      </c>
    </row>
    <row r="49" spans="2:11" s="886" customFormat="1">
      <c r="D49" s="858"/>
      <c r="E49" s="858"/>
      <c r="K49" s="886">
        <v>11818182</v>
      </c>
    </row>
    <row r="50" spans="2:11" s="886" customFormat="1">
      <c r="D50" s="858"/>
      <c r="E50" s="858"/>
      <c r="K50" s="900">
        <f>K48+K49</f>
        <v>3213318182</v>
      </c>
    </row>
    <row r="51" spans="2:11" s="886" customFormat="1">
      <c r="D51" s="858"/>
      <c r="E51" s="858"/>
    </row>
    <row r="52" spans="2:11" s="886" customFormat="1">
      <c r="D52" s="858"/>
      <c r="E52" s="858"/>
    </row>
    <row r="53" spans="2:11" s="886" customFormat="1">
      <c r="D53" s="858"/>
      <c r="E53" s="858"/>
    </row>
    <row r="54" spans="2:11" s="887" customFormat="1" ht="17.25" customHeight="1">
      <c r="B54" s="887" t="str">
        <f>CF!B42</f>
        <v>Hoàng Việt Thanh</v>
      </c>
      <c r="D54" s="901" t="str">
        <f>CF!E42</f>
        <v>Trần Trung Khìn</v>
      </c>
      <c r="E54" s="901"/>
      <c r="H54" s="887" t="str">
        <f>CF!I42</f>
        <v>Vũ Trung Trực</v>
      </c>
    </row>
    <row r="55" spans="2:11" s="859" customFormat="1"/>
    <row r="56" spans="2:11" s="859" customFormat="1"/>
    <row r="57" spans="2:11" s="859" customFormat="1"/>
    <row r="58" spans="2:11" s="859" customFormat="1"/>
  </sheetData>
  <pageMargins left="0.4" right="0.41" top="0.28000000000000003" bottom="0.37" header="0.17" footer="0.17"/>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dimension ref="A1:P57"/>
  <sheetViews>
    <sheetView topLeftCell="A5" workbookViewId="0">
      <pane xSplit="2" ySplit="5" topLeftCell="C34" activePane="bottomRight" state="frozen"/>
      <selection activeCell="A5" sqref="A5"/>
      <selection pane="topRight" activeCell="C5" sqref="C5"/>
      <selection pane="bottomLeft" activeCell="A10" sqref="A10"/>
      <selection pane="bottomRight" activeCell="G53" sqref="G53"/>
    </sheetView>
  </sheetViews>
  <sheetFormatPr defaultRowHeight="12.75"/>
  <cols>
    <col min="1" max="1" width="4.140625" style="848" customWidth="1"/>
    <col min="2" max="2" width="25.28515625" style="848" bestFit="1" customWidth="1"/>
    <col min="3" max="14" width="9.7109375" style="848" customWidth="1"/>
    <col min="15" max="15" width="9.140625" style="848"/>
    <col min="16" max="16" width="12" style="848" bestFit="1" customWidth="1"/>
    <col min="17" max="256" width="9.140625" style="848"/>
    <col min="257" max="257" width="4.140625" style="848" customWidth="1"/>
    <col min="258" max="258" width="25.28515625" style="848" bestFit="1" customWidth="1"/>
    <col min="259" max="270" width="9.7109375" style="848" customWidth="1"/>
    <col min="271" max="271" width="9.140625" style="848"/>
    <col min="272" max="272" width="12" style="848" bestFit="1" customWidth="1"/>
    <col min="273" max="512" width="9.140625" style="848"/>
    <col min="513" max="513" width="4.140625" style="848" customWidth="1"/>
    <col min="514" max="514" width="25.28515625" style="848" bestFit="1" customWidth="1"/>
    <col min="515" max="526" width="9.7109375" style="848" customWidth="1"/>
    <col min="527" max="527" width="9.140625" style="848"/>
    <col min="528" max="528" width="12" style="848" bestFit="1" customWidth="1"/>
    <col min="529" max="768" width="9.140625" style="848"/>
    <col min="769" max="769" width="4.140625" style="848" customWidth="1"/>
    <col min="770" max="770" width="25.28515625" style="848" bestFit="1" customWidth="1"/>
    <col min="771" max="782" width="9.7109375" style="848" customWidth="1"/>
    <col min="783" max="783" width="9.140625" style="848"/>
    <col min="784" max="784" width="12" style="848" bestFit="1" customWidth="1"/>
    <col min="785" max="1024" width="9.140625" style="848"/>
    <col min="1025" max="1025" width="4.140625" style="848" customWidth="1"/>
    <col min="1026" max="1026" width="25.28515625" style="848" bestFit="1" customWidth="1"/>
    <col min="1027" max="1038" width="9.7109375" style="848" customWidth="1"/>
    <col min="1039" max="1039" width="9.140625" style="848"/>
    <col min="1040" max="1040" width="12" style="848" bestFit="1" customWidth="1"/>
    <col min="1041" max="1280" width="9.140625" style="848"/>
    <col min="1281" max="1281" width="4.140625" style="848" customWidth="1"/>
    <col min="1282" max="1282" width="25.28515625" style="848" bestFit="1" customWidth="1"/>
    <col min="1283" max="1294" width="9.7109375" style="848" customWidth="1"/>
    <col min="1295" max="1295" width="9.140625" style="848"/>
    <col min="1296" max="1296" width="12" style="848" bestFit="1" customWidth="1"/>
    <col min="1297" max="1536" width="9.140625" style="848"/>
    <col min="1537" max="1537" width="4.140625" style="848" customWidth="1"/>
    <col min="1538" max="1538" width="25.28515625" style="848" bestFit="1" customWidth="1"/>
    <col min="1539" max="1550" width="9.7109375" style="848" customWidth="1"/>
    <col min="1551" max="1551" width="9.140625" style="848"/>
    <col min="1552" max="1552" width="12" style="848" bestFit="1" customWidth="1"/>
    <col min="1553" max="1792" width="9.140625" style="848"/>
    <col min="1793" max="1793" width="4.140625" style="848" customWidth="1"/>
    <col min="1794" max="1794" width="25.28515625" style="848" bestFit="1" customWidth="1"/>
    <col min="1795" max="1806" width="9.7109375" style="848" customWidth="1"/>
    <col min="1807" max="1807" width="9.140625" style="848"/>
    <col min="1808" max="1808" width="12" style="848" bestFit="1" customWidth="1"/>
    <col min="1809" max="2048" width="9.140625" style="848"/>
    <col min="2049" max="2049" width="4.140625" style="848" customWidth="1"/>
    <col min="2050" max="2050" width="25.28515625" style="848" bestFit="1" customWidth="1"/>
    <col min="2051" max="2062" width="9.7109375" style="848" customWidth="1"/>
    <col min="2063" max="2063" width="9.140625" style="848"/>
    <col min="2064" max="2064" width="12" style="848" bestFit="1" customWidth="1"/>
    <col min="2065" max="2304" width="9.140625" style="848"/>
    <col min="2305" max="2305" width="4.140625" style="848" customWidth="1"/>
    <col min="2306" max="2306" width="25.28515625" style="848" bestFit="1" customWidth="1"/>
    <col min="2307" max="2318" width="9.7109375" style="848" customWidth="1"/>
    <col min="2319" max="2319" width="9.140625" style="848"/>
    <col min="2320" max="2320" width="12" style="848" bestFit="1" customWidth="1"/>
    <col min="2321" max="2560" width="9.140625" style="848"/>
    <col min="2561" max="2561" width="4.140625" style="848" customWidth="1"/>
    <col min="2562" max="2562" width="25.28515625" style="848" bestFit="1" customWidth="1"/>
    <col min="2563" max="2574" width="9.7109375" style="848" customWidth="1"/>
    <col min="2575" max="2575" width="9.140625" style="848"/>
    <col min="2576" max="2576" width="12" style="848" bestFit="1" customWidth="1"/>
    <col min="2577" max="2816" width="9.140625" style="848"/>
    <col min="2817" max="2817" width="4.140625" style="848" customWidth="1"/>
    <col min="2818" max="2818" width="25.28515625" style="848" bestFit="1" customWidth="1"/>
    <col min="2819" max="2830" width="9.7109375" style="848" customWidth="1"/>
    <col min="2831" max="2831" width="9.140625" style="848"/>
    <col min="2832" max="2832" width="12" style="848" bestFit="1" customWidth="1"/>
    <col min="2833" max="3072" width="9.140625" style="848"/>
    <col min="3073" max="3073" width="4.140625" style="848" customWidth="1"/>
    <col min="3074" max="3074" width="25.28515625" style="848" bestFit="1" customWidth="1"/>
    <col min="3075" max="3086" width="9.7109375" style="848" customWidth="1"/>
    <col min="3087" max="3087" width="9.140625" style="848"/>
    <col min="3088" max="3088" width="12" style="848" bestFit="1" customWidth="1"/>
    <col min="3089" max="3328" width="9.140625" style="848"/>
    <col min="3329" max="3329" width="4.140625" style="848" customWidth="1"/>
    <col min="3330" max="3330" width="25.28515625" style="848" bestFit="1" customWidth="1"/>
    <col min="3331" max="3342" width="9.7109375" style="848" customWidth="1"/>
    <col min="3343" max="3343" width="9.140625" style="848"/>
    <col min="3344" max="3344" width="12" style="848" bestFit="1" customWidth="1"/>
    <col min="3345" max="3584" width="9.140625" style="848"/>
    <col min="3585" max="3585" width="4.140625" style="848" customWidth="1"/>
    <col min="3586" max="3586" width="25.28515625" style="848" bestFit="1" customWidth="1"/>
    <col min="3587" max="3598" width="9.7109375" style="848" customWidth="1"/>
    <col min="3599" max="3599" width="9.140625" style="848"/>
    <col min="3600" max="3600" width="12" style="848" bestFit="1" customWidth="1"/>
    <col min="3601" max="3840" width="9.140625" style="848"/>
    <col min="3841" max="3841" width="4.140625" style="848" customWidth="1"/>
    <col min="3842" max="3842" width="25.28515625" style="848" bestFit="1" customWidth="1"/>
    <col min="3843" max="3854" width="9.7109375" style="848" customWidth="1"/>
    <col min="3855" max="3855" width="9.140625" style="848"/>
    <col min="3856" max="3856" width="12" style="848" bestFit="1" customWidth="1"/>
    <col min="3857" max="4096" width="9.140625" style="848"/>
    <col min="4097" max="4097" width="4.140625" style="848" customWidth="1"/>
    <col min="4098" max="4098" width="25.28515625" style="848" bestFit="1" customWidth="1"/>
    <col min="4099" max="4110" width="9.7109375" style="848" customWidth="1"/>
    <col min="4111" max="4111" width="9.140625" style="848"/>
    <col min="4112" max="4112" width="12" style="848" bestFit="1" customWidth="1"/>
    <col min="4113" max="4352" width="9.140625" style="848"/>
    <col min="4353" max="4353" width="4.140625" style="848" customWidth="1"/>
    <col min="4354" max="4354" width="25.28515625" style="848" bestFit="1" customWidth="1"/>
    <col min="4355" max="4366" width="9.7109375" style="848" customWidth="1"/>
    <col min="4367" max="4367" width="9.140625" style="848"/>
    <col min="4368" max="4368" width="12" style="848" bestFit="1" customWidth="1"/>
    <col min="4369" max="4608" width="9.140625" style="848"/>
    <col min="4609" max="4609" width="4.140625" style="848" customWidth="1"/>
    <col min="4610" max="4610" width="25.28515625" style="848" bestFit="1" customWidth="1"/>
    <col min="4611" max="4622" width="9.7109375" style="848" customWidth="1"/>
    <col min="4623" max="4623" width="9.140625" style="848"/>
    <col min="4624" max="4624" width="12" style="848" bestFit="1" customWidth="1"/>
    <col min="4625" max="4864" width="9.140625" style="848"/>
    <col min="4865" max="4865" width="4.140625" style="848" customWidth="1"/>
    <col min="4866" max="4866" width="25.28515625" style="848" bestFit="1" customWidth="1"/>
    <col min="4867" max="4878" width="9.7109375" style="848" customWidth="1"/>
    <col min="4879" max="4879" width="9.140625" style="848"/>
    <col min="4880" max="4880" width="12" style="848" bestFit="1" customWidth="1"/>
    <col min="4881" max="5120" width="9.140625" style="848"/>
    <col min="5121" max="5121" width="4.140625" style="848" customWidth="1"/>
    <col min="5122" max="5122" width="25.28515625" style="848" bestFit="1" customWidth="1"/>
    <col min="5123" max="5134" width="9.7109375" style="848" customWidth="1"/>
    <col min="5135" max="5135" width="9.140625" style="848"/>
    <col min="5136" max="5136" width="12" style="848" bestFit="1" customWidth="1"/>
    <col min="5137" max="5376" width="9.140625" style="848"/>
    <col min="5377" max="5377" width="4.140625" style="848" customWidth="1"/>
    <col min="5378" max="5378" width="25.28515625" style="848" bestFit="1" customWidth="1"/>
    <col min="5379" max="5390" width="9.7109375" style="848" customWidth="1"/>
    <col min="5391" max="5391" width="9.140625" style="848"/>
    <col min="5392" max="5392" width="12" style="848" bestFit="1" customWidth="1"/>
    <col min="5393" max="5632" width="9.140625" style="848"/>
    <col min="5633" max="5633" width="4.140625" style="848" customWidth="1"/>
    <col min="5634" max="5634" width="25.28515625" style="848" bestFit="1" customWidth="1"/>
    <col min="5635" max="5646" width="9.7109375" style="848" customWidth="1"/>
    <col min="5647" max="5647" width="9.140625" style="848"/>
    <col min="5648" max="5648" width="12" style="848" bestFit="1" customWidth="1"/>
    <col min="5649" max="5888" width="9.140625" style="848"/>
    <col min="5889" max="5889" width="4.140625" style="848" customWidth="1"/>
    <col min="5890" max="5890" width="25.28515625" style="848" bestFit="1" customWidth="1"/>
    <col min="5891" max="5902" width="9.7109375" style="848" customWidth="1"/>
    <col min="5903" max="5903" width="9.140625" style="848"/>
    <col min="5904" max="5904" width="12" style="848" bestFit="1" customWidth="1"/>
    <col min="5905" max="6144" width="9.140625" style="848"/>
    <col min="6145" max="6145" width="4.140625" style="848" customWidth="1"/>
    <col min="6146" max="6146" width="25.28515625" style="848" bestFit="1" customWidth="1"/>
    <col min="6147" max="6158" width="9.7109375" style="848" customWidth="1"/>
    <col min="6159" max="6159" width="9.140625" style="848"/>
    <col min="6160" max="6160" width="12" style="848" bestFit="1" customWidth="1"/>
    <col min="6161" max="6400" width="9.140625" style="848"/>
    <col min="6401" max="6401" width="4.140625" style="848" customWidth="1"/>
    <col min="6402" max="6402" width="25.28515625" style="848" bestFit="1" customWidth="1"/>
    <col min="6403" max="6414" width="9.7109375" style="848" customWidth="1"/>
    <col min="6415" max="6415" width="9.140625" style="848"/>
    <col min="6416" max="6416" width="12" style="848" bestFit="1" customWidth="1"/>
    <col min="6417" max="6656" width="9.140625" style="848"/>
    <col min="6657" max="6657" width="4.140625" style="848" customWidth="1"/>
    <col min="6658" max="6658" width="25.28515625" style="848" bestFit="1" customWidth="1"/>
    <col min="6659" max="6670" width="9.7109375" style="848" customWidth="1"/>
    <col min="6671" max="6671" width="9.140625" style="848"/>
    <col min="6672" max="6672" width="12" style="848" bestFit="1" customWidth="1"/>
    <col min="6673" max="6912" width="9.140625" style="848"/>
    <col min="6913" max="6913" width="4.140625" style="848" customWidth="1"/>
    <col min="6914" max="6914" width="25.28515625" style="848" bestFit="1" customWidth="1"/>
    <col min="6915" max="6926" width="9.7109375" style="848" customWidth="1"/>
    <col min="6927" max="6927" width="9.140625" style="848"/>
    <col min="6928" max="6928" width="12" style="848" bestFit="1" customWidth="1"/>
    <col min="6929" max="7168" width="9.140625" style="848"/>
    <col min="7169" max="7169" width="4.140625" style="848" customWidth="1"/>
    <col min="7170" max="7170" width="25.28515625" style="848" bestFit="1" customWidth="1"/>
    <col min="7171" max="7182" width="9.7109375" style="848" customWidth="1"/>
    <col min="7183" max="7183" width="9.140625" style="848"/>
    <col min="7184" max="7184" width="12" style="848" bestFit="1" customWidth="1"/>
    <col min="7185" max="7424" width="9.140625" style="848"/>
    <col min="7425" max="7425" width="4.140625" style="848" customWidth="1"/>
    <col min="7426" max="7426" width="25.28515625" style="848" bestFit="1" customWidth="1"/>
    <col min="7427" max="7438" width="9.7109375" style="848" customWidth="1"/>
    <col min="7439" max="7439" width="9.140625" style="848"/>
    <col min="7440" max="7440" width="12" style="848" bestFit="1" customWidth="1"/>
    <col min="7441" max="7680" width="9.140625" style="848"/>
    <col min="7681" max="7681" width="4.140625" style="848" customWidth="1"/>
    <col min="7682" max="7682" width="25.28515625" style="848" bestFit="1" customWidth="1"/>
    <col min="7683" max="7694" width="9.7109375" style="848" customWidth="1"/>
    <col min="7695" max="7695" width="9.140625" style="848"/>
    <col min="7696" max="7696" width="12" style="848" bestFit="1" customWidth="1"/>
    <col min="7697" max="7936" width="9.140625" style="848"/>
    <col min="7937" max="7937" width="4.140625" style="848" customWidth="1"/>
    <col min="7938" max="7938" width="25.28515625" style="848" bestFit="1" customWidth="1"/>
    <col min="7939" max="7950" width="9.7109375" style="848" customWidth="1"/>
    <col min="7951" max="7951" width="9.140625" style="848"/>
    <col min="7952" max="7952" width="12" style="848" bestFit="1" customWidth="1"/>
    <col min="7953" max="8192" width="9.140625" style="848"/>
    <col min="8193" max="8193" width="4.140625" style="848" customWidth="1"/>
    <col min="8194" max="8194" width="25.28515625" style="848" bestFit="1" customWidth="1"/>
    <col min="8195" max="8206" width="9.7109375" style="848" customWidth="1"/>
    <col min="8207" max="8207" width="9.140625" style="848"/>
    <col min="8208" max="8208" width="12" style="848" bestFit="1" customWidth="1"/>
    <col min="8209" max="8448" width="9.140625" style="848"/>
    <col min="8449" max="8449" width="4.140625" style="848" customWidth="1"/>
    <col min="8450" max="8450" width="25.28515625" style="848" bestFit="1" customWidth="1"/>
    <col min="8451" max="8462" width="9.7109375" style="848" customWidth="1"/>
    <col min="8463" max="8463" width="9.140625" style="848"/>
    <col min="8464" max="8464" width="12" style="848" bestFit="1" customWidth="1"/>
    <col min="8465" max="8704" width="9.140625" style="848"/>
    <col min="8705" max="8705" width="4.140625" style="848" customWidth="1"/>
    <col min="8706" max="8706" width="25.28515625" style="848" bestFit="1" customWidth="1"/>
    <col min="8707" max="8718" width="9.7109375" style="848" customWidth="1"/>
    <col min="8719" max="8719" width="9.140625" style="848"/>
    <col min="8720" max="8720" width="12" style="848" bestFit="1" customWidth="1"/>
    <col min="8721" max="8960" width="9.140625" style="848"/>
    <col min="8961" max="8961" width="4.140625" style="848" customWidth="1"/>
    <col min="8962" max="8962" width="25.28515625" style="848" bestFit="1" customWidth="1"/>
    <col min="8963" max="8974" width="9.7109375" style="848" customWidth="1"/>
    <col min="8975" max="8975" width="9.140625" style="848"/>
    <col min="8976" max="8976" width="12" style="848" bestFit="1" customWidth="1"/>
    <col min="8977" max="9216" width="9.140625" style="848"/>
    <col min="9217" max="9217" width="4.140625" style="848" customWidth="1"/>
    <col min="9218" max="9218" width="25.28515625" style="848" bestFit="1" customWidth="1"/>
    <col min="9219" max="9230" width="9.7109375" style="848" customWidth="1"/>
    <col min="9231" max="9231" width="9.140625" style="848"/>
    <col min="9232" max="9232" width="12" style="848" bestFit="1" customWidth="1"/>
    <col min="9233" max="9472" width="9.140625" style="848"/>
    <col min="9473" max="9473" width="4.140625" style="848" customWidth="1"/>
    <col min="9474" max="9474" width="25.28515625" style="848" bestFit="1" customWidth="1"/>
    <col min="9475" max="9486" width="9.7109375" style="848" customWidth="1"/>
    <col min="9487" max="9487" width="9.140625" style="848"/>
    <col min="9488" max="9488" width="12" style="848" bestFit="1" customWidth="1"/>
    <col min="9489" max="9728" width="9.140625" style="848"/>
    <col min="9729" max="9729" width="4.140625" style="848" customWidth="1"/>
    <col min="9730" max="9730" width="25.28515625" style="848" bestFit="1" customWidth="1"/>
    <col min="9731" max="9742" width="9.7109375" style="848" customWidth="1"/>
    <col min="9743" max="9743" width="9.140625" style="848"/>
    <col min="9744" max="9744" width="12" style="848" bestFit="1" customWidth="1"/>
    <col min="9745" max="9984" width="9.140625" style="848"/>
    <col min="9985" max="9985" width="4.140625" style="848" customWidth="1"/>
    <col min="9986" max="9986" width="25.28515625" style="848" bestFit="1" customWidth="1"/>
    <col min="9987" max="9998" width="9.7109375" style="848" customWidth="1"/>
    <col min="9999" max="9999" width="9.140625" style="848"/>
    <col min="10000" max="10000" width="12" style="848" bestFit="1" customWidth="1"/>
    <col min="10001" max="10240" width="9.140625" style="848"/>
    <col min="10241" max="10241" width="4.140625" style="848" customWidth="1"/>
    <col min="10242" max="10242" width="25.28515625" style="848" bestFit="1" customWidth="1"/>
    <col min="10243" max="10254" width="9.7109375" style="848" customWidth="1"/>
    <col min="10255" max="10255" width="9.140625" style="848"/>
    <col min="10256" max="10256" width="12" style="848" bestFit="1" customWidth="1"/>
    <col min="10257" max="10496" width="9.140625" style="848"/>
    <col min="10497" max="10497" width="4.140625" style="848" customWidth="1"/>
    <col min="10498" max="10498" width="25.28515625" style="848" bestFit="1" customWidth="1"/>
    <col min="10499" max="10510" width="9.7109375" style="848" customWidth="1"/>
    <col min="10511" max="10511" width="9.140625" style="848"/>
    <col min="10512" max="10512" width="12" style="848" bestFit="1" customWidth="1"/>
    <col min="10513" max="10752" width="9.140625" style="848"/>
    <col min="10753" max="10753" width="4.140625" style="848" customWidth="1"/>
    <col min="10754" max="10754" width="25.28515625" style="848" bestFit="1" customWidth="1"/>
    <col min="10755" max="10766" width="9.7109375" style="848" customWidth="1"/>
    <col min="10767" max="10767" width="9.140625" style="848"/>
    <col min="10768" max="10768" width="12" style="848" bestFit="1" customWidth="1"/>
    <col min="10769" max="11008" width="9.140625" style="848"/>
    <col min="11009" max="11009" width="4.140625" style="848" customWidth="1"/>
    <col min="11010" max="11010" width="25.28515625" style="848" bestFit="1" customWidth="1"/>
    <col min="11011" max="11022" width="9.7109375" style="848" customWidth="1"/>
    <col min="11023" max="11023" width="9.140625" style="848"/>
    <col min="11024" max="11024" width="12" style="848" bestFit="1" customWidth="1"/>
    <col min="11025" max="11264" width="9.140625" style="848"/>
    <col min="11265" max="11265" width="4.140625" style="848" customWidth="1"/>
    <col min="11266" max="11266" width="25.28515625" style="848" bestFit="1" customWidth="1"/>
    <col min="11267" max="11278" width="9.7109375" style="848" customWidth="1"/>
    <col min="11279" max="11279" width="9.140625" style="848"/>
    <col min="11280" max="11280" width="12" style="848" bestFit="1" customWidth="1"/>
    <col min="11281" max="11520" width="9.140625" style="848"/>
    <col min="11521" max="11521" width="4.140625" style="848" customWidth="1"/>
    <col min="11522" max="11522" width="25.28515625" style="848" bestFit="1" customWidth="1"/>
    <col min="11523" max="11534" width="9.7109375" style="848" customWidth="1"/>
    <col min="11535" max="11535" width="9.140625" style="848"/>
    <col min="11536" max="11536" width="12" style="848" bestFit="1" customWidth="1"/>
    <col min="11537" max="11776" width="9.140625" style="848"/>
    <col min="11777" max="11777" width="4.140625" style="848" customWidth="1"/>
    <col min="11778" max="11778" width="25.28515625" style="848" bestFit="1" customWidth="1"/>
    <col min="11779" max="11790" width="9.7109375" style="848" customWidth="1"/>
    <col min="11791" max="11791" width="9.140625" style="848"/>
    <col min="11792" max="11792" width="12" style="848" bestFit="1" customWidth="1"/>
    <col min="11793" max="12032" width="9.140625" style="848"/>
    <col min="12033" max="12033" width="4.140625" style="848" customWidth="1"/>
    <col min="12034" max="12034" width="25.28515625" style="848" bestFit="1" customWidth="1"/>
    <col min="12035" max="12046" width="9.7109375" style="848" customWidth="1"/>
    <col min="12047" max="12047" width="9.140625" style="848"/>
    <col min="12048" max="12048" width="12" style="848" bestFit="1" customWidth="1"/>
    <col min="12049" max="12288" width="9.140625" style="848"/>
    <col min="12289" max="12289" width="4.140625" style="848" customWidth="1"/>
    <col min="12290" max="12290" width="25.28515625" style="848" bestFit="1" customWidth="1"/>
    <col min="12291" max="12302" width="9.7109375" style="848" customWidth="1"/>
    <col min="12303" max="12303" width="9.140625" style="848"/>
    <col min="12304" max="12304" width="12" style="848" bestFit="1" customWidth="1"/>
    <col min="12305" max="12544" width="9.140625" style="848"/>
    <col min="12545" max="12545" width="4.140625" style="848" customWidth="1"/>
    <col min="12546" max="12546" width="25.28515625" style="848" bestFit="1" customWidth="1"/>
    <col min="12547" max="12558" width="9.7109375" style="848" customWidth="1"/>
    <col min="12559" max="12559" width="9.140625" style="848"/>
    <col min="12560" max="12560" width="12" style="848" bestFit="1" customWidth="1"/>
    <col min="12561" max="12800" width="9.140625" style="848"/>
    <col min="12801" max="12801" width="4.140625" style="848" customWidth="1"/>
    <col min="12802" max="12802" width="25.28515625" style="848" bestFit="1" customWidth="1"/>
    <col min="12803" max="12814" width="9.7109375" style="848" customWidth="1"/>
    <col min="12815" max="12815" width="9.140625" style="848"/>
    <col min="12816" max="12816" width="12" style="848" bestFit="1" customWidth="1"/>
    <col min="12817" max="13056" width="9.140625" style="848"/>
    <col min="13057" max="13057" width="4.140625" style="848" customWidth="1"/>
    <col min="13058" max="13058" width="25.28515625" style="848" bestFit="1" customWidth="1"/>
    <col min="13059" max="13070" width="9.7109375" style="848" customWidth="1"/>
    <col min="13071" max="13071" width="9.140625" style="848"/>
    <col min="13072" max="13072" width="12" style="848" bestFit="1" customWidth="1"/>
    <col min="13073" max="13312" width="9.140625" style="848"/>
    <col min="13313" max="13313" width="4.140625" style="848" customWidth="1"/>
    <col min="13314" max="13314" width="25.28515625" style="848" bestFit="1" customWidth="1"/>
    <col min="13315" max="13326" width="9.7109375" style="848" customWidth="1"/>
    <col min="13327" max="13327" width="9.140625" style="848"/>
    <col min="13328" max="13328" width="12" style="848" bestFit="1" customWidth="1"/>
    <col min="13329" max="13568" width="9.140625" style="848"/>
    <col min="13569" max="13569" width="4.140625" style="848" customWidth="1"/>
    <col min="13570" max="13570" width="25.28515625" style="848" bestFit="1" customWidth="1"/>
    <col min="13571" max="13582" width="9.7109375" style="848" customWidth="1"/>
    <col min="13583" max="13583" width="9.140625" style="848"/>
    <col min="13584" max="13584" width="12" style="848" bestFit="1" customWidth="1"/>
    <col min="13585" max="13824" width="9.140625" style="848"/>
    <col min="13825" max="13825" width="4.140625" style="848" customWidth="1"/>
    <col min="13826" max="13826" width="25.28515625" style="848" bestFit="1" customWidth="1"/>
    <col min="13827" max="13838" width="9.7109375" style="848" customWidth="1"/>
    <col min="13839" max="13839" width="9.140625" style="848"/>
    <col min="13840" max="13840" width="12" style="848" bestFit="1" customWidth="1"/>
    <col min="13841" max="14080" width="9.140625" style="848"/>
    <col min="14081" max="14081" width="4.140625" style="848" customWidth="1"/>
    <col min="14082" max="14082" width="25.28515625" style="848" bestFit="1" customWidth="1"/>
    <col min="14083" max="14094" width="9.7109375" style="848" customWidth="1"/>
    <col min="14095" max="14095" width="9.140625" style="848"/>
    <col min="14096" max="14096" width="12" style="848" bestFit="1" customWidth="1"/>
    <col min="14097" max="14336" width="9.140625" style="848"/>
    <col min="14337" max="14337" width="4.140625" style="848" customWidth="1"/>
    <col min="14338" max="14338" width="25.28515625" style="848" bestFit="1" customWidth="1"/>
    <col min="14339" max="14350" width="9.7109375" style="848" customWidth="1"/>
    <col min="14351" max="14351" width="9.140625" style="848"/>
    <col min="14352" max="14352" width="12" style="848" bestFit="1" customWidth="1"/>
    <col min="14353" max="14592" width="9.140625" style="848"/>
    <col min="14593" max="14593" width="4.140625" style="848" customWidth="1"/>
    <col min="14594" max="14594" width="25.28515625" style="848" bestFit="1" customWidth="1"/>
    <col min="14595" max="14606" width="9.7109375" style="848" customWidth="1"/>
    <col min="14607" max="14607" width="9.140625" style="848"/>
    <col min="14608" max="14608" width="12" style="848" bestFit="1" customWidth="1"/>
    <col min="14609" max="14848" width="9.140625" style="848"/>
    <col min="14849" max="14849" width="4.140625" style="848" customWidth="1"/>
    <col min="14850" max="14850" width="25.28515625" style="848" bestFit="1" customWidth="1"/>
    <col min="14851" max="14862" width="9.7109375" style="848" customWidth="1"/>
    <col min="14863" max="14863" width="9.140625" style="848"/>
    <col min="14864" max="14864" width="12" style="848" bestFit="1" customWidth="1"/>
    <col min="14865" max="15104" width="9.140625" style="848"/>
    <col min="15105" max="15105" width="4.140625" style="848" customWidth="1"/>
    <col min="15106" max="15106" width="25.28515625" style="848" bestFit="1" customWidth="1"/>
    <col min="15107" max="15118" width="9.7109375" style="848" customWidth="1"/>
    <col min="15119" max="15119" width="9.140625" style="848"/>
    <col min="15120" max="15120" width="12" style="848" bestFit="1" customWidth="1"/>
    <col min="15121" max="15360" width="9.140625" style="848"/>
    <col min="15361" max="15361" width="4.140625" style="848" customWidth="1"/>
    <col min="15362" max="15362" width="25.28515625" style="848" bestFit="1" customWidth="1"/>
    <col min="15363" max="15374" width="9.7109375" style="848" customWidth="1"/>
    <col min="15375" max="15375" width="9.140625" style="848"/>
    <col min="15376" max="15376" width="12" style="848" bestFit="1" customWidth="1"/>
    <col min="15377" max="15616" width="9.140625" style="848"/>
    <col min="15617" max="15617" width="4.140625" style="848" customWidth="1"/>
    <col min="15618" max="15618" width="25.28515625" style="848" bestFit="1" customWidth="1"/>
    <col min="15619" max="15630" width="9.7109375" style="848" customWidth="1"/>
    <col min="15631" max="15631" width="9.140625" style="848"/>
    <col min="15632" max="15632" width="12" style="848" bestFit="1" customWidth="1"/>
    <col min="15633" max="15872" width="9.140625" style="848"/>
    <col min="15873" max="15873" width="4.140625" style="848" customWidth="1"/>
    <col min="15874" max="15874" width="25.28515625" style="848" bestFit="1" customWidth="1"/>
    <col min="15875" max="15886" width="9.7109375" style="848" customWidth="1"/>
    <col min="15887" max="15887" width="9.140625" style="848"/>
    <col min="15888" max="15888" width="12" style="848" bestFit="1" customWidth="1"/>
    <col min="15889" max="16128" width="9.140625" style="848"/>
    <col min="16129" max="16129" width="4.140625" style="848" customWidth="1"/>
    <col min="16130" max="16130" width="25.28515625" style="848" bestFit="1" customWidth="1"/>
    <col min="16131" max="16142" width="9.7109375" style="848" customWidth="1"/>
    <col min="16143" max="16143" width="9.140625" style="848"/>
    <col min="16144" max="16144" width="12" style="848" bestFit="1" customWidth="1"/>
    <col min="16145" max="16384" width="9.140625" style="848"/>
  </cols>
  <sheetData>
    <row r="1" spans="1:14" ht="15.75">
      <c r="A1" s="860" t="str">
        <f>CF!A1</f>
        <v>CÔNG TY CP SÔNG ĐÀ 19</v>
      </c>
      <c r="B1" s="860"/>
      <c r="C1" s="860"/>
      <c r="D1" s="859"/>
      <c r="E1" s="859"/>
      <c r="F1" s="859"/>
      <c r="G1" s="859"/>
      <c r="H1" s="859"/>
      <c r="I1" s="859"/>
      <c r="J1" s="859"/>
      <c r="K1" s="859"/>
    </row>
    <row r="2" spans="1:14" ht="15.75">
      <c r="A2" s="860" t="str">
        <f>CF!A2</f>
        <v>PHÒNG TÀI CHÍNH KẾ TOÁN</v>
      </c>
      <c r="B2" s="860"/>
      <c r="C2" s="860"/>
      <c r="D2" s="859"/>
      <c r="E2" s="859"/>
      <c r="F2" s="859"/>
      <c r="G2" s="859"/>
      <c r="H2" s="859"/>
      <c r="I2" s="859"/>
      <c r="J2" s="859"/>
      <c r="K2" s="859"/>
    </row>
    <row r="3" spans="1:14" ht="26.25" customHeight="1">
      <c r="A3" s="857" t="s">
        <v>862</v>
      </c>
      <c r="B3" s="858"/>
      <c r="C3" s="858"/>
      <c r="D3" s="858"/>
      <c r="E3" s="858"/>
      <c r="F3" s="858"/>
      <c r="G3" s="858"/>
      <c r="H3" s="858"/>
      <c r="I3" s="858"/>
      <c r="J3" s="858"/>
      <c r="K3" s="858"/>
      <c r="L3" s="858"/>
      <c r="M3" s="858"/>
      <c r="N3" s="858"/>
    </row>
    <row r="4" spans="1:14" ht="24.75" customHeight="1">
      <c r="B4" s="906"/>
      <c r="C4" s="906"/>
      <c r="D4" s="906"/>
      <c r="E4" s="906"/>
      <c r="F4" s="906"/>
      <c r="G4" s="905" t="str">
        <f>KQ!A4</f>
        <v>Năm 2013</v>
      </c>
      <c r="H4" s="906"/>
      <c r="I4" s="906"/>
      <c r="J4" s="906"/>
      <c r="K4" s="906"/>
      <c r="L4" s="906"/>
      <c r="M4" s="907" t="s">
        <v>863</v>
      </c>
      <c r="N4" s="906" t="s">
        <v>864</v>
      </c>
    </row>
    <row r="5" spans="1:14" ht="8.25" customHeight="1">
      <c r="A5" s="859"/>
      <c r="B5" s="859"/>
      <c r="C5" s="859"/>
      <c r="D5" s="859"/>
      <c r="E5" s="859"/>
      <c r="F5" s="859"/>
      <c r="G5" s="859"/>
      <c r="H5" s="859"/>
      <c r="I5" s="859"/>
      <c r="J5" s="859"/>
      <c r="K5" s="859"/>
      <c r="L5" s="859"/>
      <c r="M5" s="903"/>
      <c r="N5" s="904"/>
    </row>
    <row r="6" spans="1:14" s="859" customFormat="1" ht="18" customHeight="1">
      <c r="A6" s="1077" t="s">
        <v>791</v>
      </c>
      <c r="B6" s="1079" t="s">
        <v>865</v>
      </c>
      <c r="C6" s="908" t="s">
        <v>819</v>
      </c>
      <c r="D6" s="908"/>
      <c r="E6" s="908"/>
      <c r="F6" s="908" t="s">
        <v>868</v>
      </c>
      <c r="G6" s="908"/>
      <c r="H6" s="908"/>
      <c r="I6" s="909" t="s">
        <v>869</v>
      </c>
      <c r="J6" s="909"/>
      <c r="K6" s="909"/>
      <c r="L6" s="909" t="s">
        <v>792</v>
      </c>
      <c r="M6" s="910"/>
      <c r="N6" s="909"/>
    </row>
    <row r="7" spans="1:14" s="859" customFormat="1" ht="27.75" customHeight="1">
      <c r="A7" s="1078"/>
      <c r="B7" s="1080"/>
      <c r="C7" s="911" t="s">
        <v>866</v>
      </c>
      <c r="D7" s="911" t="s">
        <v>867</v>
      </c>
      <c r="E7" s="911" t="s">
        <v>871</v>
      </c>
      <c r="F7" s="911" t="s">
        <v>866</v>
      </c>
      <c r="G7" s="911" t="s">
        <v>867</v>
      </c>
      <c r="H7" s="911" t="s">
        <v>871</v>
      </c>
      <c r="I7" s="911" t="s">
        <v>851</v>
      </c>
      <c r="J7" s="911" t="s">
        <v>718</v>
      </c>
      <c r="K7" s="911" t="s">
        <v>870</v>
      </c>
      <c r="L7" s="911" t="s">
        <v>866</v>
      </c>
      <c r="M7" s="911" t="s">
        <v>867</v>
      </c>
      <c r="N7" s="911" t="s">
        <v>871</v>
      </c>
    </row>
    <row r="8" spans="1:14">
      <c r="A8" s="849">
        <v>1</v>
      </c>
      <c r="B8" s="849">
        <v>2</v>
      </c>
      <c r="C8" s="849">
        <v>3</v>
      </c>
      <c r="D8" s="849"/>
      <c r="E8" s="849">
        <v>4</v>
      </c>
      <c r="F8" s="849">
        <v>6</v>
      </c>
      <c r="G8" s="849">
        <v>7</v>
      </c>
      <c r="H8" s="850" t="s">
        <v>800</v>
      </c>
      <c r="I8" s="850">
        <v>9</v>
      </c>
      <c r="J8" s="850">
        <v>10</v>
      </c>
      <c r="K8" s="850" t="s">
        <v>801</v>
      </c>
      <c r="L8" s="850" t="s">
        <v>802</v>
      </c>
      <c r="M8" s="851" t="s">
        <v>803</v>
      </c>
      <c r="N8" s="852" t="s">
        <v>804</v>
      </c>
    </row>
    <row r="9" spans="1:14" s="859" customFormat="1" ht="16.5" customHeight="1">
      <c r="A9" s="912"/>
      <c r="B9" s="913" t="s">
        <v>822</v>
      </c>
      <c r="C9" s="914">
        <f t="shared" ref="C9:N9" si="0">C10+C36+C37+C38</f>
        <v>29527269.913000003</v>
      </c>
      <c r="D9" s="914">
        <f t="shared" si="0"/>
        <v>26972011.399999999</v>
      </c>
      <c r="E9" s="914">
        <f t="shared" si="0"/>
        <v>-2871581.5130000021</v>
      </c>
      <c r="F9" s="914">
        <f t="shared" si="0"/>
        <v>14037269.051000001</v>
      </c>
      <c r="G9" s="914">
        <f t="shared" si="0"/>
        <v>12893907.5</v>
      </c>
      <c r="H9" s="914">
        <f t="shared" si="0"/>
        <v>-1135108.550999999</v>
      </c>
      <c r="I9" s="914">
        <f t="shared" si="0"/>
        <v>23391978.993999999</v>
      </c>
      <c r="J9" s="914">
        <f t="shared" si="0"/>
        <v>24069234.206999999</v>
      </c>
      <c r="K9" s="914">
        <f t="shared" si="0"/>
        <v>677255.21299999976</v>
      </c>
      <c r="L9" s="914">
        <f t="shared" si="0"/>
        <v>20172559.970000003</v>
      </c>
      <c r="M9" s="914">
        <f t="shared" si="0"/>
        <v>15796684.693</v>
      </c>
      <c r="N9" s="914">
        <f t="shared" si="0"/>
        <v>-4375875.2770000007</v>
      </c>
    </row>
    <row r="10" spans="1:14" s="859" customFormat="1" ht="16.5" customHeight="1">
      <c r="A10" s="915" t="s">
        <v>805</v>
      </c>
      <c r="B10" s="916" t="s">
        <v>872</v>
      </c>
      <c r="C10" s="917">
        <f t="shared" ref="C10:N10" si="1">SUM(C11:C32)</f>
        <v>29527269.913000003</v>
      </c>
      <c r="D10" s="917">
        <f t="shared" si="1"/>
        <v>26972011.399999999</v>
      </c>
      <c r="E10" s="917">
        <f t="shared" si="1"/>
        <v>-2871581.5130000021</v>
      </c>
      <c r="F10" s="917">
        <f t="shared" si="1"/>
        <v>14037269.051000001</v>
      </c>
      <c r="G10" s="917">
        <f t="shared" si="1"/>
        <v>12893907.5</v>
      </c>
      <c r="H10" s="917">
        <f t="shared" si="1"/>
        <v>-1135108.550999999</v>
      </c>
      <c r="I10" s="917">
        <f t="shared" si="1"/>
        <v>23391978.993999999</v>
      </c>
      <c r="J10" s="917">
        <f t="shared" si="1"/>
        <v>24069234.206999999</v>
      </c>
      <c r="K10" s="917">
        <f t="shared" si="1"/>
        <v>677255.21299999976</v>
      </c>
      <c r="L10" s="917">
        <f t="shared" si="1"/>
        <v>20172559.970000003</v>
      </c>
      <c r="M10" s="917">
        <f t="shared" si="1"/>
        <v>15796684.693</v>
      </c>
      <c r="N10" s="917">
        <f t="shared" si="1"/>
        <v>-4375875.2770000007</v>
      </c>
    </row>
    <row r="11" spans="1:14" s="859" customFormat="1" ht="16.5" customHeight="1">
      <c r="A11" s="896">
        <v>1</v>
      </c>
      <c r="B11" s="896" t="str">
        <f>KQ!B9</f>
        <v>Thủy điện Xêcamản 3</v>
      </c>
      <c r="C11" s="896">
        <f>[6]CF!H9/1000</f>
        <v>1645039.638</v>
      </c>
      <c r="D11" s="896">
        <v>1489551.4</v>
      </c>
      <c r="E11" s="896">
        <f>D11-C11</f>
        <v>-155488.23800000013</v>
      </c>
      <c r="F11" s="896">
        <f>([6]CF!G9+[6]KQ!D8+[6]KQ!E8+[6]KQ!F8)/1000</f>
        <v>366594.56900000002</v>
      </c>
      <c r="G11" s="896">
        <f>3196162-1489552</f>
        <v>1706610</v>
      </c>
      <c r="H11" s="896">
        <f>G11-F11</f>
        <v>1340015.4309999999</v>
      </c>
      <c r="I11" s="896">
        <f>[6]KQ!G8/1000</f>
        <v>2011634.2069999999</v>
      </c>
      <c r="J11" s="896">
        <f>[6]KQ!H8/1000</f>
        <v>3196161.719</v>
      </c>
      <c r="K11" s="896">
        <f>J11-I11</f>
        <v>1184527.5120000001</v>
      </c>
      <c r="L11" s="896">
        <f>C11+F11-I11</f>
        <v>0</v>
      </c>
      <c r="M11" s="896">
        <f>D11+G11-J11</f>
        <v>-0.31900000013411045</v>
      </c>
      <c r="N11" s="896">
        <f>M11-L11</f>
        <v>-0.31900000013411045</v>
      </c>
    </row>
    <row r="12" spans="1:14" s="859" customFormat="1" ht="16.5" customHeight="1">
      <c r="A12" s="896">
        <f>A11+1</f>
        <v>2</v>
      </c>
      <c r="B12" s="896" t="str">
        <f>KQ!B10</f>
        <v>Thủy điện Xêcamản 1</v>
      </c>
      <c r="C12" s="896">
        <f>[6]CF!H10/1000</f>
        <v>1586533.358</v>
      </c>
      <c r="D12" s="896">
        <v>1963636.4</v>
      </c>
      <c r="E12" s="896">
        <f t="shared" ref="E12:E30" si="2">D12-C12</f>
        <v>377103.0419999999</v>
      </c>
      <c r="F12" s="896">
        <f>([6]CF!G10+[6]KQ!D9+[6]KQ!E9+[6]KQ!F9)/1000</f>
        <v>52199.752</v>
      </c>
      <c r="G12" s="896">
        <v>-537916.19999999995</v>
      </c>
      <c r="H12" s="896">
        <f t="shared" ref="H12:H30" si="3">G12-F12</f>
        <v>-590115.95199999993</v>
      </c>
      <c r="I12" s="896">
        <f>[6]KQ!G9/1000</f>
        <v>1638733.11</v>
      </c>
      <c r="J12" s="896">
        <f>[6]KQ!H9/1000</f>
        <v>1425720.193</v>
      </c>
      <c r="K12" s="896">
        <f t="shared" ref="K12:K30" si="4">J12-I12</f>
        <v>-213012.91700000013</v>
      </c>
      <c r="L12" s="896">
        <f t="shared" ref="L12:M30" si="5">C12+F12-I12</f>
        <v>0</v>
      </c>
      <c r="M12" s="896">
        <f t="shared" si="5"/>
        <v>6.9999999832361937E-3</v>
      </c>
      <c r="N12" s="896">
        <f t="shared" ref="N12:N30" si="6">M12-L12</f>
        <v>6.9999999832361937E-3</v>
      </c>
    </row>
    <row r="13" spans="1:14" s="859" customFormat="1" ht="16.5" customHeight="1">
      <c r="A13" s="896">
        <f t="shared" ref="A13:A35" si="7">A12+1</f>
        <v>3</v>
      </c>
      <c r="B13" s="896" t="str">
        <f>KQ!B11</f>
        <v>Bệnh viện đa khoa Tiên Du Bắc Ninh</v>
      </c>
      <c r="C13" s="896">
        <f>[6]CF!H11/1000</f>
        <v>1970770.2660000001</v>
      </c>
      <c r="D13" s="896">
        <v>1161993.6000000001</v>
      </c>
      <c r="E13" s="896">
        <f t="shared" si="2"/>
        <v>-808776.66599999997</v>
      </c>
      <c r="F13" s="896">
        <f>([6]CF!G11+[6]KQ!D10+[6]KQ!E10+[6]KQ!F10)/1000</f>
        <v>1002215.189</v>
      </c>
      <c r="G13" s="896">
        <v>1454545.5</v>
      </c>
      <c r="H13" s="896">
        <f t="shared" si="3"/>
        <v>452330.31099999999</v>
      </c>
      <c r="I13" s="896">
        <f>[6]KQ!G10/1000</f>
        <v>2972985.4550000001</v>
      </c>
      <c r="J13" s="896">
        <f>[6]KQ!H10/1000</f>
        <v>2972985.4550000001</v>
      </c>
      <c r="K13" s="896">
        <f t="shared" si="4"/>
        <v>0</v>
      </c>
      <c r="L13" s="896">
        <f t="shared" si="5"/>
        <v>0</v>
      </c>
      <c r="M13" s="896">
        <f t="shared" si="5"/>
        <v>-356446.35499999998</v>
      </c>
      <c r="N13" s="896">
        <f t="shared" si="6"/>
        <v>-356446.35499999998</v>
      </c>
    </row>
    <row r="14" spans="1:14" s="859" customFormat="1" ht="16.5" customHeight="1">
      <c r="A14" s="896">
        <f t="shared" si="7"/>
        <v>4</v>
      </c>
      <c r="B14" s="896" t="str">
        <f>KQ!B12</f>
        <v>Thủy điện ĐăkLây</v>
      </c>
      <c r="C14" s="896">
        <f>[6]CF!H12/1000</f>
        <v>298178.43699999998</v>
      </c>
      <c r="D14" s="918"/>
      <c r="E14" s="896">
        <f t="shared" si="2"/>
        <v>-298178.43699999998</v>
      </c>
      <c r="F14" s="896">
        <f>([6]CF!G12+[6]KQ!D11+[6]KQ!E11+[6]KQ!F11)/1000</f>
        <v>-52582.347999999998</v>
      </c>
      <c r="G14" s="918"/>
      <c r="H14" s="896">
        <f t="shared" si="3"/>
        <v>52582.347999999998</v>
      </c>
      <c r="I14" s="896">
        <f>[6]KQ!G11/1000</f>
        <v>0</v>
      </c>
      <c r="J14" s="896">
        <f>[6]KQ!H11/1000</f>
        <v>0</v>
      </c>
      <c r="K14" s="896">
        <f t="shared" si="4"/>
        <v>0</v>
      </c>
      <c r="L14" s="896">
        <f t="shared" si="5"/>
        <v>245596.08899999998</v>
      </c>
      <c r="M14" s="896">
        <f t="shared" si="5"/>
        <v>0</v>
      </c>
      <c r="N14" s="896">
        <f t="shared" si="6"/>
        <v>-245596.08899999998</v>
      </c>
    </row>
    <row r="15" spans="1:14" s="859" customFormat="1" ht="16.5" customHeight="1">
      <c r="A15" s="896">
        <f t="shared" si="7"/>
        <v>5</v>
      </c>
      <c r="B15" s="896" t="str">
        <f>KQ!B13</f>
        <v>Thủy điện ĐăkLây (Nhân)</v>
      </c>
      <c r="C15" s="896">
        <f>[6]CF!H13/1000</f>
        <v>844839.40300000005</v>
      </c>
      <c r="D15" s="918">
        <v>838174.2</v>
      </c>
      <c r="E15" s="896">
        <f t="shared" si="2"/>
        <v>-6665.2030000000959</v>
      </c>
      <c r="F15" s="896">
        <f>([6]CF!G13+[6]KQ!D12+[6]KQ!E12+[6]KQ!F12)/1000</f>
        <v>0</v>
      </c>
      <c r="G15" s="918">
        <v>6665</v>
      </c>
      <c r="H15" s="896">
        <f t="shared" si="3"/>
        <v>6665</v>
      </c>
      <c r="I15" s="896">
        <f>[6]KQ!G12/1000</f>
        <v>844839.40300000005</v>
      </c>
      <c r="J15" s="896">
        <f>[6]KQ!H12/1000</f>
        <v>844839.40300000005</v>
      </c>
      <c r="K15" s="896">
        <f t="shared" si="4"/>
        <v>0</v>
      </c>
      <c r="L15" s="896">
        <f t="shared" si="5"/>
        <v>0</v>
      </c>
      <c r="M15" s="896">
        <f t="shared" si="5"/>
        <v>-0.20300000009592623</v>
      </c>
      <c r="N15" s="896">
        <f t="shared" si="6"/>
        <v>-0.20300000009592623</v>
      </c>
    </row>
    <row r="16" spans="1:14" s="859" customFormat="1" ht="16.5" customHeight="1">
      <c r="A16" s="896">
        <f t="shared" si="7"/>
        <v>6</v>
      </c>
      <c r="B16" s="896" t="str">
        <f>KQ!B14</f>
        <v>Nhà máy khí công nghiệp Hóa Cốc</v>
      </c>
      <c r="C16" s="896">
        <f>[6]CF!H14/1000</f>
        <v>655851.84400000004</v>
      </c>
      <c r="D16" s="896">
        <v>513338.2</v>
      </c>
      <c r="E16" s="896">
        <f t="shared" si="2"/>
        <v>-142513.64400000003</v>
      </c>
      <c r="F16" s="896">
        <f>([6]CF!G14+[6]KQ!D13+[6]KQ!E13+[6]KQ!F13)/1000</f>
        <v>0</v>
      </c>
      <c r="G16" s="896"/>
      <c r="H16" s="896">
        <f t="shared" si="3"/>
        <v>0</v>
      </c>
      <c r="I16" s="896">
        <f>[6]KQ!G13/1000</f>
        <v>0</v>
      </c>
      <c r="J16" s="896">
        <f>[6]KQ!H13/1000</f>
        <v>0</v>
      </c>
      <c r="K16" s="896">
        <f t="shared" si="4"/>
        <v>0</v>
      </c>
      <c r="L16" s="896">
        <f t="shared" si="5"/>
        <v>655851.84400000004</v>
      </c>
      <c r="M16" s="896">
        <f t="shared" si="5"/>
        <v>513338.2</v>
      </c>
      <c r="N16" s="896">
        <f t="shared" si="6"/>
        <v>-142513.64400000003</v>
      </c>
    </row>
    <row r="17" spans="1:16" s="859" customFormat="1" ht="16.5" customHeight="1">
      <c r="A17" s="896">
        <f t="shared" si="7"/>
        <v>7</v>
      </c>
      <c r="B17" s="896" t="str">
        <f>KQ!B15</f>
        <v>Thủy điện ĐăkMy 2</v>
      </c>
      <c r="C17" s="896">
        <f>[6]CF!H15/1000</f>
        <v>4270928.6150000002</v>
      </c>
      <c r="D17" s="918">
        <v>4463037.5999999996</v>
      </c>
      <c r="E17" s="896">
        <f t="shared" si="2"/>
        <v>192108.9849999994</v>
      </c>
      <c r="F17" s="896">
        <f>([6]CF!G15+[6]KQ!D14+[6]KQ!E14+[6]KQ!F14)/1000</f>
        <v>0</v>
      </c>
      <c r="G17" s="918"/>
      <c r="H17" s="896">
        <f t="shared" si="3"/>
        <v>0</v>
      </c>
      <c r="I17" s="896">
        <f>[6]KQ!G14/1000</f>
        <v>0</v>
      </c>
      <c r="J17" s="896">
        <f>[6]KQ!H14/1000</f>
        <v>0</v>
      </c>
      <c r="K17" s="896">
        <f t="shared" si="4"/>
        <v>0</v>
      </c>
      <c r="L17" s="896">
        <f t="shared" si="5"/>
        <v>4270928.6150000002</v>
      </c>
      <c r="M17" s="896">
        <f t="shared" si="5"/>
        <v>4463037.5999999996</v>
      </c>
      <c r="N17" s="896">
        <f t="shared" si="6"/>
        <v>192108.9849999994</v>
      </c>
    </row>
    <row r="18" spans="1:16" s="859" customFormat="1" ht="16.5" customHeight="1">
      <c r="A18" s="896">
        <f t="shared" si="7"/>
        <v>8</v>
      </c>
      <c r="B18" s="896" t="str">
        <f>KQ!B16</f>
        <v>Thủy điện Hủa Na</v>
      </c>
      <c r="C18" s="896">
        <f>[6]CF!H16/1000</f>
        <v>31727.166000000001</v>
      </c>
      <c r="D18" s="918">
        <v>2683636.4</v>
      </c>
      <c r="E18" s="896">
        <f t="shared" si="2"/>
        <v>2651909.2339999997</v>
      </c>
      <c r="F18" s="896">
        <f>([6]CF!G16+[6]KQ!D15+[6]KQ!E15+[6]KQ!F15)/1000</f>
        <v>3173372.3689999999</v>
      </c>
      <c r="G18" s="918">
        <v>521463.2</v>
      </c>
      <c r="H18" s="896">
        <f t="shared" si="3"/>
        <v>-2651909.1689999998</v>
      </c>
      <c r="I18" s="896">
        <f>[6]KQ!G15/1000</f>
        <v>3205099.5350000001</v>
      </c>
      <c r="J18" s="896">
        <f>[6]KQ!H15/1000</f>
        <v>3205099.5350000001</v>
      </c>
      <c r="K18" s="896">
        <f t="shared" si="4"/>
        <v>0</v>
      </c>
      <c r="L18" s="896">
        <f t="shared" si="5"/>
        <v>0</v>
      </c>
      <c r="M18" s="896">
        <f t="shared" si="5"/>
        <v>6.4999999944120646E-2</v>
      </c>
      <c r="N18" s="896">
        <f t="shared" si="6"/>
        <v>6.4999999944120646E-2</v>
      </c>
    </row>
    <row r="19" spans="1:16" s="859" customFormat="1" ht="16.5" customHeight="1">
      <c r="A19" s="896">
        <f t="shared" si="7"/>
        <v>9</v>
      </c>
      <c r="B19" s="896" t="str">
        <f>KQ!B17</f>
        <v>Nhà máy gạch Lương Sơn - HB</v>
      </c>
      <c r="C19" s="896">
        <f>[6]CF!H17/1000</f>
        <v>2398564.3620000002</v>
      </c>
      <c r="D19" s="918">
        <v>307398.2</v>
      </c>
      <c r="E19" s="896">
        <f t="shared" si="2"/>
        <v>-2091166.1620000002</v>
      </c>
      <c r="F19" s="896">
        <f>([6]CF!G17+[6]KQ!D16+[6]KQ!E16+[6]KQ!F16)/1000</f>
        <v>-1061359.0989999999</v>
      </c>
      <c r="G19" s="918"/>
      <c r="H19" s="896">
        <f t="shared" si="3"/>
        <v>1061359.0989999999</v>
      </c>
      <c r="I19" s="896">
        <f>[6]KQ!G16/1000</f>
        <v>0</v>
      </c>
      <c r="J19" s="896">
        <f>[6]KQ!H16/1000</f>
        <v>0</v>
      </c>
      <c r="K19" s="896">
        <f t="shared" si="4"/>
        <v>0</v>
      </c>
      <c r="L19" s="896">
        <f t="shared" si="5"/>
        <v>1337205.2630000003</v>
      </c>
      <c r="M19" s="896">
        <f t="shared" si="5"/>
        <v>307398.2</v>
      </c>
      <c r="N19" s="896">
        <f t="shared" si="6"/>
        <v>-1029807.0630000003</v>
      </c>
      <c r="P19" s="859">
        <f>1489+1557</f>
        <v>3046</v>
      </c>
    </row>
    <row r="20" spans="1:16" s="859" customFormat="1" ht="16.5" customHeight="1">
      <c r="A20" s="896">
        <f t="shared" si="7"/>
        <v>10</v>
      </c>
      <c r="B20" s="896" t="str">
        <f>KQ!B18</f>
        <v>Chung cư Nam Xa La</v>
      </c>
      <c r="C20" s="896">
        <f>[6]CF!H18/1000</f>
        <v>6488544.7249999996</v>
      </c>
      <c r="D20" s="896">
        <v>3362006</v>
      </c>
      <c r="E20" s="896">
        <f t="shared" si="2"/>
        <v>-3126538.7249999996</v>
      </c>
      <c r="F20" s="896">
        <f>([6]CF!G18+[6]KQ!D17+[6]KQ!E17+[6]KQ!F17)/1000</f>
        <v>0</v>
      </c>
      <c r="G20" s="896"/>
      <c r="H20" s="896">
        <f t="shared" si="3"/>
        <v>0</v>
      </c>
      <c r="I20" s="896">
        <f>[6]KQ!G17/1000</f>
        <v>0</v>
      </c>
      <c r="J20" s="896">
        <f>[6]KQ!H17/1000</f>
        <v>0</v>
      </c>
      <c r="K20" s="896">
        <f t="shared" si="4"/>
        <v>0</v>
      </c>
      <c r="L20" s="896">
        <f t="shared" si="5"/>
        <v>6488544.7249999996</v>
      </c>
      <c r="M20" s="896">
        <f t="shared" si="5"/>
        <v>3362006</v>
      </c>
      <c r="N20" s="896">
        <f t="shared" si="6"/>
        <v>-3126538.7249999996</v>
      </c>
    </row>
    <row r="21" spans="1:16" s="859" customFormat="1" ht="16.5" customHeight="1">
      <c r="A21" s="896">
        <f t="shared" si="7"/>
        <v>11</v>
      </c>
      <c r="B21" s="896" t="str">
        <f>KQ!B19</f>
        <v>Thủy điện Lai Châu</v>
      </c>
      <c r="C21" s="896">
        <f>[6]CF!H19/1000</f>
        <v>5817865.9440000001</v>
      </c>
      <c r="D21" s="896">
        <v>6518207.5999999996</v>
      </c>
      <c r="E21" s="896">
        <f t="shared" si="2"/>
        <v>700341.65599999949</v>
      </c>
      <c r="F21" s="896">
        <f>([6]CF!G19+[6]KQ!D18+[6]KQ!E18+[6]KQ!F18)/1000</f>
        <v>11801600.064999999</v>
      </c>
      <c r="G21" s="896">
        <v>10723634.4</v>
      </c>
      <c r="H21" s="896">
        <f t="shared" si="3"/>
        <v>-1077965.6649999991</v>
      </c>
      <c r="I21" s="896">
        <f>[6]KQ!G18/1000</f>
        <v>12419186.939999999</v>
      </c>
      <c r="J21" s="896">
        <f>[6]KQ!H18/1000</f>
        <v>12520308.847999999</v>
      </c>
      <c r="K21" s="896">
        <f t="shared" si="4"/>
        <v>101121.90799999982</v>
      </c>
      <c r="L21" s="896">
        <f t="shared" si="5"/>
        <v>5200279.0690000001</v>
      </c>
      <c r="M21" s="896">
        <f t="shared" si="5"/>
        <v>4721533.1520000007</v>
      </c>
      <c r="N21" s="896">
        <f t="shared" si="6"/>
        <v>-478745.91699999943</v>
      </c>
    </row>
    <row r="22" spans="1:16" s="859" customFormat="1" ht="16.5" customHeight="1">
      <c r="A22" s="896">
        <f t="shared" si="7"/>
        <v>12</v>
      </c>
      <c r="B22" s="896" t="str">
        <f>KQ!B20</f>
        <v>Thủy điện PleiKrong</v>
      </c>
      <c r="C22" s="896">
        <f>[6]CF!H21/1000</f>
        <v>675703.098</v>
      </c>
      <c r="D22" s="896">
        <v>1139158.2</v>
      </c>
      <c r="E22" s="896">
        <f t="shared" si="2"/>
        <v>463455.10199999996</v>
      </c>
      <c r="F22" s="896">
        <f>([6]CF!G21+[6]KQ!D19+[6]KQ!E19+[6]KQ!F19)/1000</f>
        <v>0</v>
      </c>
      <c r="G22" s="896"/>
      <c r="H22" s="896">
        <f t="shared" si="3"/>
        <v>0</v>
      </c>
      <c r="I22" s="896">
        <f>[6]KQ!G19/1000</f>
        <v>0</v>
      </c>
      <c r="J22" s="896">
        <f>[6]KQ!H19/1000</f>
        <v>0</v>
      </c>
      <c r="K22" s="896">
        <f t="shared" si="4"/>
        <v>0</v>
      </c>
      <c r="L22" s="896">
        <f t="shared" si="5"/>
        <v>675703.098</v>
      </c>
      <c r="M22" s="896">
        <f t="shared" si="5"/>
        <v>1139158.2</v>
      </c>
      <c r="N22" s="896">
        <f t="shared" si="6"/>
        <v>463455.10199999996</v>
      </c>
    </row>
    <row r="23" spans="1:16" s="859" customFormat="1" ht="16.5" customHeight="1">
      <c r="A23" s="896">
        <f t="shared" si="7"/>
        <v>13</v>
      </c>
      <c r="B23" s="896" t="str">
        <f>KQ!B21</f>
        <v>Thủy điện Bình Điền</v>
      </c>
      <c r="C23" s="896">
        <f>[6]CF!H22/1000</f>
        <v>9537.607</v>
      </c>
      <c r="D23" s="918">
        <v>9537.6</v>
      </c>
      <c r="E23" s="896">
        <f t="shared" si="2"/>
        <v>-6.9999999996070983E-3</v>
      </c>
      <c r="F23" s="896">
        <f>([6]CF!G22+[6]KQ!D20+[6]KQ!E20+[6]KQ!F20)/1000</f>
        <v>0</v>
      </c>
      <c r="G23" s="918">
        <v>-9538</v>
      </c>
      <c r="H23" s="896">
        <f t="shared" si="3"/>
        <v>-9538</v>
      </c>
      <c r="I23" s="896">
        <f>[6]KQ!G20/1000</f>
        <v>0</v>
      </c>
      <c r="J23" s="896">
        <f>[6]KQ!H20/1000</f>
        <v>0</v>
      </c>
      <c r="K23" s="896">
        <f t="shared" si="4"/>
        <v>0</v>
      </c>
      <c r="L23" s="896">
        <f t="shared" si="5"/>
        <v>9537.607</v>
      </c>
      <c r="M23" s="896">
        <f t="shared" si="5"/>
        <v>-0.3999999999996362</v>
      </c>
      <c r="N23" s="896">
        <f t="shared" si="6"/>
        <v>-9538.0069999999996</v>
      </c>
    </row>
    <row r="24" spans="1:16" s="859" customFormat="1" ht="16.5" customHeight="1">
      <c r="A24" s="896">
        <f t="shared" si="7"/>
        <v>14</v>
      </c>
      <c r="B24" s="896" t="str">
        <f>KQ!B22</f>
        <v>Trường Trần Hưng Đạo</v>
      </c>
      <c r="C24" s="896">
        <f>[6]CF!H23/1000</f>
        <v>143344.962</v>
      </c>
      <c r="D24" s="896">
        <f>143345</f>
        <v>143345</v>
      </c>
      <c r="E24" s="896">
        <f t="shared" si="2"/>
        <v>3.8000000000465661E-2</v>
      </c>
      <c r="F24" s="896">
        <f>([6]CF!G23+[6]KQ!D21+[6]KQ!E21+[6]KQ!F21)/1000</f>
        <v>0</v>
      </c>
      <c r="G24" s="896"/>
      <c r="H24" s="896">
        <f t="shared" si="3"/>
        <v>0</v>
      </c>
      <c r="I24" s="896">
        <f>[6]KQ!G21/1000</f>
        <v>9537.607</v>
      </c>
      <c r="J24" s="896">
        <f>[6]KQ!H21/1000</f>
        <v>0</v>
      </c>
      <c r="K24" s="896">
        <f t="shared" si="4"/>
        <v>-9537.607</v>
      </c>
      <c r="L24" s="896">
        <f t="shared" si="5"/>
        <v>133807.35500000001</v>
      </c>
      <c r="M24" s="896">
        <f t="shared" si="5"/>
        <v>143345</v>
      </c>
      <c r="N24" s="896">
        <f t="shared" si="6"/>
        <v>9537.6449999999895</v>
      </c>
    </row>
    <row r="25" spans="1:16" s="859" customFormat="1" ht="16.5" customHeight="1">
      <c r="A25" s="896">
        <f t="shared" si="7"/>
        <v>15</v>
      </c>
      <c r="B25" s="896" t="str">
        <f>KQ!B23</f>
        <v>Thư viện Quảng Nam</v>
      </c>
      <c r="C25" s="896">
        <f>[6]CF!H24/1000</f>
        <v>254611.81</v>
      </c>
      <c r="D25" s="896">
        <v>187946.4</v>
      </c>
      <c r="E25" s="896">
        <f t="shared" si="2"/>
        <v>-66665.41</v>
      </c>
      <c r="F25" s="896">
        <f>([6]CF!G24+[6]KQ!D22+[6]KQ!E22+[6]KQ!F22)/1000</f>
        <v>0</v>
      </c>
      <c r="G25" s="896"/>
      <c r="H25" s="896">
        <f t="shared" si="3"/>
        <v>0</v>
      </c>
      <c r="I25" s="896">
        <f>[6]KQ!G22/1000</f>
        <v>0</v>
      </c>
      <c r="J25" s="896">
        <f>[6]KQ!H22/1000</f>
        <v>0</v>
      </c>
      <c r="K25" s="896">
        <f t="shared" si="4"/>
        <v>0</v>
      </c>
      <c r="L25" s="896">
        <f t="shared" si="5"/>
        <v>254611.81</v>
      </c>
      <c r="M25" s="896">
        <f t="shared" si="5"/>
        <v>187946.4</v>
      </c>
      <c r="N25" s="896">
        <f t="shared" si="6"/>
        <v>-66665.41</v>
      </c>
    </row>
    <row r="26" spans="1:16" s="859" customFormat="1" ht="16.5" customHeight="1">
      <c r="A26" s="896">
        <f t="shared" si="7"/>
        <v>16</v>
      </c>
      <c r="B26" s="896" t="str">
        <f>KQ!B24</f>
        <v>Cầu Biện Tứ Câu 2</v>
      </c>
      <c r="C26" s="896">
        <f>[6]CF!H25/1000</f>
        <v>149924.09700000001</v>
      </c>
      <c r="D26" s="918">
        <v>233362.7</v>
      </c>
      <c r="E26" s="896">
        <f t="shared" si="2"/>
        <v>83438.603000000003</v>
      </c>
      <c r="F26" s="896">
        <f>([6]CF!G25+[6]KQ!D23+[6]KQ!E23+[6]KQ!F23)/1000</f>
        <v>-149924.09700000001</v>
      </c>
      <c r="G26" s="918">
        <v>-233362.7</v>
      </c>
      <c r="H26" s="896">
        <f t="shared" si="3"/>
        <v>-83438.603000000003</v>
      </c>
      <c r="I26" s="896">
        <f>[6]KQ!G23/1000</f>
        <v>0</v>
      </c>
      <c r="J26" s="896">
        <f>[6]KQ!H23/1000</f>
        <v>0</v>
      </c>
      <c r="K26" s="896">
        <f t="shared" si="4"/>
        <v>0</v>
      </c>
      <c r="L26" s="896">
        <f t="shared" si="5"/>
        <v>0</v>
      </c>
      <c r="M26" s="896">
        <f t="shared" si="5"/>
        <v>0</v>
      </c>
      <c r="N26" s="896">
        <f t="shared" si="6"/>
        <v>0</v>
      </c>
    </row>
    <row r="27" spans="1:16" s="859" customFormat="1" ht="16.5" customHeight="1">
      <c r="A27" s="896">
        <f t="shared" si="7"/>
        <v>17</v>
      </c>
      <c r="B27" s="896" t="str">
        <f>KQ!B25</f>
        <v>Thủy điện Sê san 4</v>
      </c>
      <c r="C27" s="896">
        <f>[6]CF!H26/1000</f>
        <v>204788.02</v>
      </c>
      <c r="D27" s="896">
        <v>136813.9</v>
      </c>
      <c r="E27" s="896">
        <f t="shared" si="2"/>
        <v>-67974.12</v>
      </c>
      <c r="F27" s="896">
        <f>([6]CF!G26+[6]KQ!D24+[6]KQ!E24+[6]KQ!F24)/1000</f>
        <v>0</v>
      </c>
      <c r="G27" s="896">
        <v>-80459.3</v>
      </c>
      <c r="H27" s="896">
        <f t="shared" si="3"/>
        <v>-80459.3</v>
      </c>
      <c r="I27" s="896">
        <f>[6]KQ!G24/1000</f>
        <v>0</v>
      </c>
      <c r="J27" s="896">
        <f>[6]KQ!H24/1000</f>
        <v>0</v>
      </c>
      <c r="K27" s="896">
        <f t="shared" si="4"/>
        <v>0</v>
      </c>
      <c r="L27" s="896">
        <f t="shared" si="5"/>
        <v>204788.02</v>
      </c>
      <c r="M27" s="896">
        <f t="shared" si="5"/>
        <v>56354.599999999991</v>
      </c>
      <c r="N27" s="896">
        <f t="shared" si="6"/>
        <v>-148433.41999999998</v>
      </c>
    </row>
    <row r="28" spans="1:16" s="859" customFormat="1" ht="16.5" customHeight="1">
      <c r="A28" s="896">
        <f t="shared" si="7"/>
        <v>18</v>
      </c>
      <c r="B28" s="896" t="str">
        <f>KQ!B26</f>
        <v>Đường Nguyễn Thiện Thuật</v>
      </c>
      <c r="C28" s="896">
        <f>[6]CF!H27/1000</f>
        <v>10302.001</v>
      </c>
      <c r="D28" s="896">
        <f>106804.5</f>
        <v>106804.5</v>
      </c>
      <c r="E28" s="896">
        <f t="shared" si="2"/>
        <v>96502.498999999996</v>
      </c>
      <c r="F28" s="896">
        <f>([6]CF!G27+[6]KQ!D25+[6]KQ!E25+[6]KQ!F25)/1000</f>
        <v>-10302.001</v>
      </c>
      <c r="G28" s="896"/>
      <c r="H28" s="896">
        <f t="shared" si="3"/>
        <v>10302.001</v>
      </c>
      <c r="I28" s="896">
        <f>[6]KQ!G25/1000</f>
        <v>204788.02</v>
      </c>
      <c r="J28" s="896">
        <f>[6]KQ!H25/1000</f>
        <v>56354.586000000003</v>
      </c>
      <c r="K28" s="896">
        <f t="shared" si="4"/>
        <v>-148433.43399999998</v>
      </c>
      <c r="L28" s="896">
        <f t="shared" si="5"/>
        <v>-204788.02</v>
      </c>
      <c r="M28" s="896">
        <f t="shared" si="5"/>
        <v>50449.913999999997</v>
      </c>
      <c r="N28" s="896">
        <f t="shared" si="6"/>
        <v>255237.93399999998</v>
      </c>
    </row>
    <row r="29" spans="1:16" s="859" customFormat="1" ht="16.5" customHeight="1">
      <c r="A29" s="896">
        <f t="shared" si="7"/>
        <v>19</v>
      </c>
      <c r="B29" s="896" t="str">
        <f>KQ!B27</f>
        <v>Trung tâm sát hạch lái xe</v>
      </c>
      <c r="C29" s="896">
        <f>[6]CF!H28/1000</f>
        <v>1169720.0649999999</v>
      </c>
      <c r="D29" s="896">
        <f>670467.8</f>
        <v>670467.80000000005</v>
      </c>
      <c r="E29" s="896">
        <f t="shared" si="2"/>
        <v>-499252.2649999999</v>
      </c>
      <c r="F29" s="896">
        <f>([6]CF!G28+[6]KQ!D26+[6]KQ!E26+[6]KQ!F26)/1000</f>
        <v>-1084545.348</v>
      </c>
      <c r="G29" s="896">
        <v>-822703.4</v>
      </c>
      <c r="H29" s="896">
        <f t="shared" si="3"/>
        <v>261841.94799999997</v>
      </c>
      <c r="I29" s="896">
        <f>[6]KQ!G26/1000</f>
        <v>0</v>
      </c>
      <c r="J29" s="896">
        <f>[6]KQ!H26/1000</f>
        <v>0</v>
      </c>
      <c r="K29" s="896">
        <f t="shared" si="4"/>
        <v>0</v>
      </c>
      <c r="L29" s="896">
        <f t="shared" si="5"/>
        <v>85174.716999999946</v>
      </c>
      <c r="M29" s="896">
        <f t="shared" si="5"/>
        <v>-152235.59999999998</v>
      </c>
      <c r="N29" s="896">
        <f t="shared" si="6"/>
        <v>-237410.31699999992</v>
      </c>
    </row>
    <row r="30" spans="1:16" s="859" customFormat="1" ht="16.5" customHeight="1">
      <c r="A30" s="896">
        <f t="shared" si="7"/>
        <v>20</v>
      </c>
      <c r="B30" s="896" t="str">
        <f>KQ!B28</f>
        <v>Đường nội bộ An Khê</v>
      </c>
      <c r="C30" s="896">
        <f>[6]CF!H29/1000</f>
        <v>900494.495</v>
      </c>
      <c r="D30" s="896">
        <v>727272.7</v>
      </c>
      <c r="E30" s="896">
        <f t="shared" si="2"/>
        <v>-173221.79500000004</v>
      </c>
      <c r="F30" s="896">
        <f>([6]CF!G29+[6]KQ!D27+[6]KQ!E27+[6]KQ!F27)/1000</f>
        <v>0</v>
      </c>
      <c r="G30" s="896">
        <v>173222</v>
      </c>
      <c r="H30" s="896">
        <f t="shared" si="3"/>
        <v>173222</v>
      </c>
      <c r="I30" s="896">
        <f>[6]KQ!G27/1000</f>
        <v>85174.717000000004</v>
      </c>
      <c r="J30" s="896">
        <f>[6]KQ!H27/1000</f>
        <v>-152235.53200000001</v>
      </c>
      <c r="K30" s="896">
        <f t="shared" si="4"/>
        <v>-237410.24900000001</v>
      </c>
      <c r="L30" s="896">
        <f t="shared" si="5"/>
        <v>815319.77799999993</v>
      </c>
      <c r="M30" s="896">
        <f t="shared" si="5"/>
        <v>1052730.2319999998</v>
      </c>
      <c r="N30" s="896">
        <f t="shared" si="6"/>
        <v>237410.45399999991</v>
      </c>
    </row>
    <row r="31" spans="1:16" s="859" customFormat="1" ht="16.5" customHeight="1">
      <c r="A31" s="896">
        <f t="shared" si="7"/>
        <v>21</v>
      </c>
      <c r="B31" s="896" t="str">
        <f>KQ!B29</f>
        <v>Nhà máy tính bột sắn Hướng Hóa</v>
      </c>
      <c r="C31" s="896"/>
      <c r="D31" s="896">
        <v>8253</v>
      </c>
      <c r="E31" s="896"/>
      <c r="F31" s="896">
        <v>0</v>
      </c>
      <c r="G31" s="896">
        <v>-8253</v>
      </c>
      <c r="H31" s="896"/>
      <c r="I31" s="896"/>
      <c r="J31" s="896"/>
      <c r="K31" s="896"/>
      <c r="L31" s="896">
        <f>C31+F31-I31</f>
        <v>0</v>
      </c>
      <c r="M31" s="896">
        <f>D31+G31-J31</f>
        <v>0</v>
      </c>
      <c r="N31" s="896">
        <f>M31-L31</f>
        <v>0</v>
      </c>
    </row>
    <row r="32" spans="1:16" s="859" customFormat="1" ht="16.5" customHeight="1">
      <c r="A32" s="896">
        <f t="shared" si="7"/>
        <v>22</v>
      </c>
      <c r="B32" s="896" t="s">
        <v>873</v>
      </c>
      <c r="C32" s="896"/>
      <c r="D32" s="896">
        <v>308070</v>
      </c>
      <c r="E32" s="896"/>
      <c r="F32" s="896">
        <v>0</v>
      </c>
      <c r="G32" s="896"/>
      <c r="H32" s="896"/>
      <c r="I32" s="896"/>
      <c r="J32" s="896"/>
      <c r="K32" s="896"/>
      <c r="L32" s="896">
        <f>C32+F32-I32</f>
        <v>0</v>
      </c>
      <c r="M32" s="896">
        <f>D32+G32-J32</f>
        <v>308070</v>
      </c>
      <c r="N32" s="896">
        <f>M32-L32</f>
        <v>308070</v>
      </c>
    </row>
    <row r="33" spans="1:16" s="859" customFormat="1" ht="16.5" customHeight="1">
      <c r="A33" s="896">
        <f t="shared" si="7"/>
        <v>23</v>
      </c>
      <c r="B33" s="896" t="s">
        <v>874</v>
      </c>
      <c r="C33" s="896"/>
      <c r="D33" s="896"/>
      <c r="E33" s="896"/>
      <c r="F33" s="896"/>
      <c r="G33" s="896"/>
      <c r="H33" s="896"/>
      <c r="I33" s="896"/>
      <c r="J33" s="896"/>
      <c r="K33" s="896"/>
      <c r="L33" s="896"/>
      <c r="M33" s="896"/>
      <c r="N33" s="896"/>
    </row>
    <row r="34" spans="1:16" s="859" customFormat="1" ht="16.5" customHeight="1">
      <c r="A34" s="896">
        <f t="shared" si="7"/>
        <v>24</v>
      </c>
      <c r="B34" s="896" t="s">
        <v>875</v>
      </c>
      <c r="C34" s="896"/>
      <c r="D34" s="896"/>
      <c r="E34" s="896"/>
      <c r="F34" s="896"/>
      <c r="G34" s="896"/>
      <c r="H34" s="896"/>
      <c r="I34" s="896"/>
      <c r="J34" s="896"/>
      <c r="K34" s="896"/>
      <c r="L34" s="896"/>
      <c r="M34" s="896"/>
      <c r="N34" s="896"/>
    </row>
    <row r="35" spans="1:16" s="859" customFormat="1" ht="16.5" customHeight="1">
      <c r="A35" s="896">
        <f t="shared" si="7"/>
        <v>25</v>
      </c>
      <c r="B35" s="896" t="s">
        <v>876</v>
      </c>
      <c r="C35" s="896"/>
      <c r="D35" s="896"/>
      <c r="E35" s="896"/>
      <c r="F35" s="896"/>
      <c r="G35" s="896"/>
      <c r="H35" s="896"/>
      <c r="I35" s="896"/>
      <c r="J35" s="896"/>
      <c r="K35" s="896"/>
      <c r="L35" s="896"/>
      <c r="M35" s="896"/>
      <c r="N35" s="896"/>
    </row>
    <row r="36" spans="1:16" s="859" customFormat="1" ht="16.5" customHeight="1">
      <c r="A36" s="919" t="s">
        <v>806</v>
      </c>
      <c r="B36" s="920" t="s">
        <v>853</v>
      </c>
      <c r="C36" s="920"/>
      <c r="D36" s="920"/>
      <c r="E36" s="920"/>
      <c r="F36" s="920"/>
      <c r="G36" s="920"/>
      <c r="H36" s="920"/>
      <c r="I36" s="920"/>
      <c r="J36" s="920"/>
      <c r="K36" s="920"/>
      <c r="L36" s="920">
        <f>C36+F36-I36</f>
        <v>0</v>
      </c>
      <c r="M36" s="920">
        <f>D36+G36-J36</f>
        <v>0</v>
      </c>
      <c r="N36" s="920">
        <f>M36-L36</f>
        <v>0</v>
      </c>
      <c r="P36" s="859">
        <v>11862538782</v>
      </c>
    </row>
    <row r="37" spans="1:16" s="859" customFormat="1" ht="16.5" customHeight="1">
      <c r="A37" s="919" t="s">
        <v>807</v>
      </c>
      <c r="B37" s="920" t="s">
        <v>856</v>
      </c>
      <c r="C37" s="920"/>
      <c r="D37" s="920"/>
      <c r="E37" s="920"/>
      <c r="F37" s="920"/>
      <c r="G37" s="920"/>
      <c r="H37" s="920"/>
      <c r="I37" s="920"/>
      <c r="J37" s="920"/>
      <c r="K37" s="920"/>
      <c r="L37" s="920">
        <f t="shared" ref="L37:L38" si="8">C37+F37-I37</f>
        <v>0</v>
      </c>
      <c r="M37" s="920">
        <f t="shared" ref="M37:M38" si="9">D37+G37-J37</f>
        <v>0</v>
      </c>
      <c r="N37" s="920">
        <f t="shared" ref="N37:N38" si="10">M37-L37</f>
        <v>0</v>
      </c>
      <c r="P37" s="859">
        <v>11862538782</v>
      </c>
    </row>
    <row r="38" spans="1:16" s="859" customFormat="1" ht="16.5" customHeight="1">
      <c r="A38" s="919" t="s">
        <v>808</v>
      </c>
      <c r="B38" s="920" t="s">
        <v>859</v>
      </c>
      <c r="C38" s="920"/>
      <c r="D38" s="920"/>
      <c r="E38" s="920"/>
      <c r="F38" s="920"/>
      <c r="G38" s="920"/>
      <c r="H38" s="920"/>
      <c r="I38" s="920"/>
      <c r="J38" s="920"/>
      <c r="K38" s="920"/>
      <c r="L38" s="920">
        <f t="shared" si="8"/>
        <v>0</v>
      </c>
      <c r="M38" s="920">
        <f t="shared" si="9"/>
        <v>0</v>
      </c>
      <c r="N38" s="920">
        <f t="shared" si="10"/>
        <v>0</v>
      </c>
    </row>
    <row r="39" spans="1:16" s="859" customFormat="1" ht="7.5" customHeight="1">
      <c r="A39" s="884"/>
      <c r="B39" s="884"/>
      <c r="C39" s="884"/>
      <c r="D39" s="884"/>
      <c r="E39" s="884"/>
      <c r="F39" s="884"/>
      <c r="G39" s="884"/>
      <c r="H39" s="884"/>
      <c r="I39" s="884"/>
      <c r="J39" s="884"/>
      <c r="K39" s="884"/>
      <c r="L39" s="884"/>
      <c r="M39" s="884"/>
      <c r="N39" s="884"/>
    </row>
    <row r="40" spans="1:16" s="859" customFormat="1"/>
    <row r="41" spans="1:16" s="859" customFormat="1" ht="18.75" customHeight="1">
      <c r="M41" s="900" t="str">
        <f>CF!I35</f>
        <v>Hà Nội, ngày 20 tháng 1 năm 2014</v>
      </c>
    </row>
    <row r="42" spans="1:16" s="873" customFormat="1" ht="18" customHeight="1">
      <c r="B42" s="887" t="str">
        <f>CF!B36</f>
        <v>NGƯỜI LẬP</v>
      </c>
      <c r="G42" s="887" t="str">
        <f>CF!E36</f>
        <v>KẾ TOÁN TRƯỞNG</v>
      </c>
      <c r="M42" s="887" t="str">
        <f>CF!I36</f>
        <v>TỔNG GIÁM ĐỐC</v>
      </c>
    </row>
    <row r="43" spans="1:16" s="859" customFormat="1" ht="18" customHeight="1">
      <c r="B43" s="886"/>
      <c r="G43" s="886"/>
      <c r="M43" s="886"/>
    </row>
    <row r="44" spans="1:16" s="859" customFormat="1" ht="18" customHeight="1">
      <c r="B44" s="886"/>
      <c r="G44" s="886"/>
      <c r="M44" s="886"/>
    </row>
    <row r="45" spans="1:16" s="859" customFormat="1" ht="18" customHeight="1">
      <c r="B45" s="886"/>
      <c r="G45" s="886"/>
      <c r="M45" s="886"/>
    </row>
    <row r="46" spans="1:16" s="859" customFormat="1" ht="18" customHeight="1">
      <c r="B46" s="886"/>
      <c r="G46" s="886"/>
      <c r="M46" s="886"/>
    </row>
    <row r="47" spans="1:16" s="859" customFormat="1" ht="18" customHeight="1">
      <c r="B47" s="886"/>
      <c r="G47" s="886"/>
      <c r="M47" s="886"/>
    </row>
    <row r="48" spans="1:16" s="873" customFormat="1" ht="18" customHeight="1">
      <c r="B48" s="887" t="str">
        <f>CF!B42</f>
        <v>Hoàng Việt Thanh</v>
      </c>
      <c r="G48" s="887" t="str">
        <f>CF!E42</f>
        <v>Trần Trung Khìn</v>
      </c>
      <c r="M48" s="887" t="str">
        <f>CF!I42</f>
        <v>Vũ Trung Trực</v>
      </c>
    </row>
    <row r="49" s="859" customFormat="1"/>
    <row r="50" s="859" customFormat="1"/>
    <row r="51" s="859" customFormat="1"/>
    <row r="52" s="859" customFormat="1"/>
    <row r="53" s="859" customFormat="1"/>
    <row r="54" s="859" customFormat="1"/>
    <row r="55" s="859" customFormat="1"/>
    <row r="56" s="859" customFormat="1"/>
    <row r="57" s="859" customFormat="1"/>
  </sheetData>
  <mergeCells count="2">
    <mergeCell ref="A6:A7"/>
    <mergeCell ref="B6:B7"/>
  </mergeCells>
  <pageMargins left="0.2" right="0.2" top="0.36" bottom="0.41" header="0.17" footer="0.17"/>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G164"/>
  <sheetViews>
    <sheetView topLeftCell="A3" workbookViewId="0">
      <pane xSplit="2" ySplit="5" topLeftCell="C8" activePane="bottomRight" state="frozen"/>
      <selection activeCell="A3" sqref="A3"/>
      <selection pane="topRight" activeCell="C3" sqref="C3"/>
      <selection pane="bottomLeft" activeCell="A8" sqref="A8"/>
      <selection pane="bottomRight" activeCell="D64" sqref="D64:D65"/>
    </sheetView>
  </sheetViews>
  <sheetFormatPr defaultRowHeight="12.75"/>
  <cols>
    <col min="1" max="1" width="45" style="7" customWidth="1"/>
    <col min="2" max="2" width="8.140625" style="7" customWidth="1"/>
    <col min="3" max="3" width="7.7109375" style="7" customWidth="1"/>
    <col min="4" max="4" width="16.5703125" style="7" customWidth="1"/>
    <col min="5" max="5" width="16.5703125" style="7" hidden="1" customWidth="1"/>
    <col min="6" max="6" width="17.7109375" style="7" customWidth="1"/>
    <col min="7" max="7" width="17.28515625" style="7" customWidth="1"/>
    <col min="8" max="16384" width="9.140625" style="7"/>
  </cols>
  <sheetData>
    <row r="1" spans="1:7" ht="15">
      <c r="A1" s="242" t="s">
        <v>50</v>
      </c>
      <c r="B1" s="1"/>
      <c r="C1" s="1"/>
    </row>
    <row r="2" spans="1:7" ht="14.25">
      <c r="A2" s="263"/>
      <c r="B2" s="1"/>
      <c r="C2" s="1"/>
    </row>
    <row r="3" spans="1:7" ht="18.75">
      <c r="A3" s="729"/>
      <c r="B3" s="730" t="s">
        <v>419</v>
      </c>
      <c r="C3" s="1"/>
      <c r="G3" s="292">
        <f>D62-D107</f>
        <v>0</v>
      </c>
    </row>
    <row r="4" spans="1:7" ht="15.75">
      <c r="A4" s="1"/>
      <c r="B4" s="2" t="s">
        <v>987</v>
      </c>
      <c r="C4" s="1"/>
    </row>
    <row r="5" spans="1:7" ht="9.75" customHeight="1">
      <c r="A5" s="1"/>
      <c r="B5" s="243"/>
      <c r="C5" s="1"/>
    </row>
    <row r="6" spans="1:7" s="660" customFormat="1" ht="15.75">
      <c r="A6" s="1008" t="s">
        <v>53</v>
      </c>
      <c r="B6" s="1008" t="s">
        <v>397</v>
      </c>
      <c r="C6" s="659" t="s">
        <v>420</v>
      </c>
      <c r="D6" s="1000" t="s">
        <v>286</v>
      </c>
      <c r="E6" s="781"/>
      <c r="F6" s="1000" t="s">
        <v>287</v>
      </c>
    </row>
    <row r="7" spans="1:7" s="660" customFormat="1" ht="15.75">
      <c r="A7" s="1009"/>
      <c r="B7" s="1009"/>
      <c r="C7" s="661" t="s">
        <v>132</v>
      </c>
      <c r="D7" s="1001"/>
      <c r="E7" s="782"/>
      <c r="F7" s="1001"/>
    </row>
    <row r="8" spans="1:7" s="266" customFormat="1">
      <c r="A8" s="662" t="s">
        <v>421</v>
      </c>
      <c r="B8" s="264">
        <v>100</v>
      </c>
      <c r="C8" s="663"/>
      <c r="D8" s="265">
        <f>+D9+D12+D15+D22+D25</f>
        <v>43804410484</v>
      </c>
      <c r="E8" s="265"/>
      <c r="F8" s="265">
        <f>+F9+F12+F15+F22+F25</f>
        <v>47739241533</v>
      </c>
    </row>
    <row r="9" spans="1:7" s="266" customFormat="1">
      <c r="A9" s="664" t="s">
        <v>422</v>
      </c>
      <c r="B9" s="267">
        <v>110</v>
      </c>
      <c r="C9" s="663" t="s">
        <v>119</v>
      </c>
      <c r="D9" s="265">
        <f>SUM(D10:D11)</f>
        <v>423443908</v>
      </c>
      <c r="E9" s="265"/>
      <c r="F9" s="265">
        <f>SUM(F10:F11)</f>
        <v>47774203</v>
      </c>
    </row>
    <row r="10" spans="1:7">
      <c r="A10" s="245" t="s">
        <v>423</v>
      </c>
      <c r="B10" s="268">
        <v>111</v>
      </c>
      <c r="C10" s="244"/>
      <c r="D10" s="269">
        <f>'TM1'!H113</f>
        <v>423443908</v>
      </c>
      <c r="E10" s="269"/>
      <c r="F10" s="269">
        <f>'TM1'!J113</f>
        <v>47774203</v>
      </c>
    </row>
    <row r="11" spans="1:7">
      <c r="A11" s="245" t="s">
        <v>424</v>
      </c>
      <c r="B11" s="268">
        <v>112</v>
      </c>
      <c r="C11" s="244"/>
      <c r="D11" s="269"/>
      <c r="E11" s="269"/>
      <c r="F11" s="269"/>
    </row>
    <row r="12" spans="1:7" s="266" customFormat="1">
      <c r="A12" s="664" t="s">
        <v>425</v>
      </c>
      <c r="B12" s="267">
        <v>120</v>
      </c>
      <c r="C12" s="663"/>
      <c r="D12" s="265"/>
      <c r="E12" s="265"/>
      <c r="F12" s="265">
        <f>SUM(F13:F14)</f>
        <v>0</v>
      </c>
    </row>
    <row r="13" spans="1:7">
      <c r="A13" s="245" t="s">
        <v>426</v>
      </c>
      <c r="B13" s="268">
        <v>121</v>
      </c>
      <c r="C13" s="244"/>
      <c r="D13" s="269"/>
      <c r="E13" s="269"/>
      <c r="F13" s="269"/>
    </row>
    <row r="14" spans="1:7">
      <c r="A14" s="245" t="s">
        <v>427</v>
      </c>
      <c r="B14" s="268">
        <v>129</v>
      </c>
      <c r="C14" s="244"/>
      <c r="D14" s="269"/>
      <c r="E14" s="269"/>
      <c r="F14" s="269"/>
    </row>
    <row r="15" spans="1:7" s="266" customFormat="1">
      <c r="A15" s="664" t="s">
        <v>428</v>
      </c>
      <c r="B15" s="267">
        <v>130</v>
      </c>
      <c r="C15" s="663"/>
      <c r="D15" s="265">
        <f>SUM(D16:D21)</f>
        <v>28270698420</v>
      </c>
      <c r="E15" s="265"/>
      <c r="F15" s="265">
        <f>SUM(F16:F21)</f>
        <v>31761176181</v>
      </c>
    </row>
    <row r="16" spans="1:7">
      <c r="A16" s="245" t="s">
        <v>429</v>
      </c>
      <c r="B16" s="268">
        <v>131</v>
      </c>
      <c r="C16" s="244"/>
      <c r="D16" s="269">
        <f>'TM1'!H122</f>
        <v>25241787462</v>
      </c>
      <c r="E16" s="269"/>
      <c r="F16" s="269">
        <f>'TM1'!J122</f>
        <v>28726862714</v>
      </c>
    </row>
    <row r="17" spans="1:6">
      <c r="A17" s="245" t="s">
        <v>430</v>
      </c>
      <c r="B17" s="268">
        <v>132</v>
      </c>
      <c r="C17" s="244"/>
      <c r="D17" s="269">
        <f>'TM1'!H124</f>
        <v>3206554885</v>
      </c>
      <c r="E17" s="269"/>
      <c r="F17" s="269">
        <f>'TM1'!J124</f>
        <v>3206554885</v>
      </c>
    </row>
    <row r="18" spans="1:6">
      <c r="A18" s="245" t="s">
        <v>431</v>
      </c>
      <c r="B18" s="268">
        <v>133</v>
      </c>
      <c r="C18" s="244"/>
      <c r="D18" s="269">
        <v>0</v>
      </c>
      <c r="E18" s="269"/>
      <c r="F18" s="269">
        <v>0</v>
      </c>
    </row>
    <row r="19" spans="1:6">
      <c r="A19" s="245" t="s">
        <v>432</v>
      </c>
      <c r="B19" s="268">
        <v>134</v>
      </c>
      <c r="C19" s="244"/>
      <c r="D19" s="269">
        <v>0</v>
      </c>
      <c r="E19" s="269"/>
      <c r="F19" s="269">
        <v>0</v>
      </c>
    </row>
    <row r="20" spans="1:6">
      <c r="A20" s="245" t="s">
        <v>433</v>
      </c>
      <c r="B20" s="268">
        <v>135</v>
      </c>
      <c r="C20" s="244" t="s">
        <v>573</v>
      </c>
      <c r="D20" s="269">
        <f>'TM1'!H138</f>
        <v>22430491099</v>
      </c>
      <c r="E20" s="269"/>
      <c r="F20" s="269">
        <f>'TM1'!J138</f>
        <v>22435893608</v>
      </c>
    </row>
    <row r="21" spans="1:6">
      <c r="A21" s="245" t="s">
        <v>434</v>
      </c>
      <c r="B21" s="268">
        <v>139</v>
      </c>
      <c r="C21" s="244"/>
      <c r="D21" s="269">
        <f>'TM1'!H153</f>
        <v>-22608135026</v>
      </c>
      <c r="E21" s="269"/>
      <c r="F21" s="269">
        <f>'TM1'!J153</f>
        <v>-22608135026</v>
      </c>
    </row>
    <row r="22" spans="1:6" s="266" customFormat="1">
      <c r="A22" s="664" t="s">
        <v>435</v>
      </c>
      <c r="B22" s="267">
        <v>140</v>
      </c>
      <c r="C22" s="663"/>
      <c r="D22" s="265">
        <f>SUM(D23:D24)</f>
        <v>8314647650</v>
      </c>
      <c r="E22" s="265"/>
      <c r="F22" s="265">
        <f>SUM(F23:F24)</f>
        <v>9256100902</v>
      </c>
    </row>
    <row r="23" spans="1:6">
      <c r="A23" s="245" t="s">
        <v>436</v>
      </c>
      <c r="B23" s="268">
        <v>141</v>
      </c>
      <c r="C23" s="244" t="s">
        <v>574</v>
      </c>
      <c r="D23" s="269">
        <f>'TM1'!H164</f>
        <v>8314647650</v>
      </c>
      <c r="E23" s="269"/>
      <c r="F23" s="269">
        <f>'TM1'!J164</f>
        <v>9256100902</v>
      </c>
    </row>
    <row r="24" spans="1:6">
      <c r="A24" s="245" t="s">
        <v>437</v>
      </c>
      <c r="B24" s="268">
        <v>149</v>
      </c>
      <c r="C24" s="244"/>
      <c r="D24" s="269"/>
      <c r="E24" s="269"/>
      <c r="F24" s="269">
        <v>0</v>
      </c>
    </row>
    <row r="25" spans="1:6" s="266" customFormat="1">
      <c r="A25" s="664" t="s">
        <v>438</v>
      </c>
      <c r="B25" s="267">
        <v>150</v>
      </c>
      <c r="C25" s="663"/>
      <c r="D25" s="265">
        <f>SUM(D26:D30)</f>
        <v>6795620506</v>
      </c>
      <c r="E25" s="265"/>
      <c r="F25" s="265">
        <f>SUM(F26:F30)</f>
        <v>6674190247</v>
      </c>
    </row>
    <row r="26" spans="1:6">
      <c r="A26" s="245" t="s">
        <v>439</v>
      </c>
      <c r="B26" s="268">
        <v>151</v>
      </c>
      <c r="C26" s="244"/>
      <c r="D26" s="269">
        <f>'TM1'!H176</f>
        <v>0</v>
      </c>
      <c r="E26" s="269"/>
      <c r="F26" s="269">
        <f>'TM1'!J176</f>
        <v>0</v>
      </c>
    </row>
    <row r="27" spans="1:6">
      <c r="A27" s="245" t="s">
        <v>440</v>
      </c>
      <c r="B27" s="268">
        <v>152</v>
      </c>
      <c r="C27" s="244"/>
      <c r="D27" s="269">
        <f>'TM1'!H171</f>
        <v>0</v>
      </c>
      <c r="E27" s="269"/>
      <c r="F27" s="269">
        <f>'TM1'!J171</f>
        <v>0</v>
      </c>
    </row>
    <row r="28" spans="1:6">
      <c r="A28" s="245" t="s">
        <v>441</v>
      </c>
      <c r="B28" s="268">
        <v>154</v>
      </c>
      <c r="C28" s="244" t="s">
        <v>575</v>
      </c>
      <c r="D28" s="269">
        <v>0</v>
      </c>
      <c r="E28" s="269"/>
      <c r="F28" s="269"/>
    </row>
    <row r="29" spans="1:6">
      <c r="A29" s="245" t="s">
        <v>576</v>
      </c>
      <c r="B29" s="268">
        <v>157</v>
      </c>
      <c r="C29" s="244"/>
      <c r="D29" s="269"/>
      <c r="E29" s="269"/>
      <c r="F29" s="269"/>
    </row>
    <row r="30" spans="1:6">
      <c r="A30" s="245" t="s">
        <v>577</v>
      </c>
      <c r="B30" s="268">
        <v>158</v>
      </c>
      <c r="C30" s="244" t="s">
        <v>578</v>
      </c>
      <c r="D30" s="269">
        <f>'TM1'!H130+'TM1'!H135</f>
        <v>6795620506</v>
      </c>
      <c r="E30" s="269"/>
      <c r="F30" s="269">
        <f>'TM1'!J130+'TM1'!J135</f>
        <v>6674190247</v>
      </c>
    </row>
    <row r="31" spans="1:6" s="266" customFormat="1">
      <c r="A31" s="662" t="s">
        <v>442</v>
      </c>
      <c r="B31" s="264">
        <v>200</v>
      </c>
      <c r="C31" s="663"/>
      <c r="D31" s="265">
        <f>+D32+D38+D49+D52+D57</f>
        <v>18957336134</v>
      </c>
      <c r="E31" s="265"/>
      <c r="F31" s="265">
        <f>+F32+F38+F49+F52+F57</f>
        <v>19060745711</v>
      </c>
    </row>
    <row r="32" spans="1:6" s="266" customFormat="1">
      <c r="A32" s="664" t="s">
        <v>443</v>
      </c>
      <c r="B32" s="267">
        <v>210</v>
      </c>
      <c r="C32" s="663"/>
      <c r="D32" s="265">
        <f>SUM(D33:D37)</f>
        <v>0</v>
      </c>
      <c r="E32" s="265"/>
      <c r="F32" s="265">
        <f>SUM(F33:F37)</f>
        <v>0</v>
      </c>
    </row>
    <row r="33" spans="1:6">
      <c r="A33" s="245" t="s">
        <v>444</v>
      </c>
      <c r="B33" s="268">
        <v>211</v>
      </c>
      <c r="C33" s="244"/>
      <c r="D33" s="269"/>
      <c r="E33" s="269"/>
      <c r="F33" s="269"/>
    </row>
    <row r="34" spans="1:6">
      <c r="A34" s="245" t="s">
        <v>445</v>
      </c>
      <c r="B34" s="268">
        <v>212</v>
      </c>
      <c r="C34" s="244"/>
      <c r="D34" s="269"/>
      <c r="E34" s="269"/>
      <c r="F34" s="269"/>
    </row>
    <row r="35" spans="1:6">
      <c r="A35" s="245" t="s">
        <v>446</v>
      </c>
      <c r="B35" s="268">
        <v>213</v>
      </c>
      <c r="C35" s="244"/>
      <c r="D35" s="269"/>
      <c r="E35" s="269"/>
      <c r="F35" s="269"/>
    </row>
    <row r="36" spans="1:6">
      <c r="A36" s="245" t="s">
        <v>447</v>
      </c>
      <c r="B36" s="268">
        <v>214</v>
      </c>
      <c r="C36" s="244"/>
      <c r="D36" s="269"/>
      <c r="E36" s="269"/>
      <c r="F36" s="269"/>
    </row>
    <row r="37" spans="1:6">
      <c r="A37" s="245" t="s">
        <v>448</v>
      </c>
      <c r="B37" s="268">
        <v>219</v>
      </c>
      <c r="C37" s="244"/>
      <c r="D37" s="269"/>
      <c r="E37" s="269"/>
      <c r="F37" s="269"/>
    </row>
    <row r="38" spans="1:6" s="266" customFormat="1">
      <c r="A38" s="664" t="s">
        <v>449</v>
      </c>
      <c r="B38" s="267">
        <v>220</v>
      </c>
      <c r="C38" s="663"/>
      <c r="D38" s="265">
        <f>+D39+D42+D45+D48</f>
        <v>523613492</v>
      </c>
      <c r="E38" s="265"/>
      <c r="F38" s="265">
        <f>+F39+F42+F45+F48</f>
        <v>579023069</v>
      </c>
    </row>
    <row r="39" spans="1:6">
      <c r="A39" s="245" t="s">
        <v>450</v>
      </c>
      <c r="B39" s="268">
        <v>221</v>
      </c>
      <c r="C39" s="244" t="s">
        <v>579</v>
      </c>
      <c r="D39" s="269">
        <f>+D40+D41</f>
        <v>523613492</v>
      </c>
      <c r="E39" s="269"/>
      <c r="F39" s="269">
        <f>+F40+F41</f>
        <v>579023069</v>
      </c>
    </row>
    <row r="40" spans="1:6">
      <c r="A40" s="245" t="s">
        <v>451</v>
      </c>
      <c r="B40" s="268">
        <v>222</v>
      </c>
      <c r="C40" s="244"/>
      <c r="D40" s="269">
        <f>'TM2'!I15</f>
        <v>1794242404</v>
      </c>
      <c r="E40" s="269"/>
      <c r="F40" s="269">
        <f>'TM2'!I8</f>
        <v>1794242404</v>
      </c>
    </row>
    <row r="41" spans="1:6">
      <c r="A41" s="245" t="s">
        <v>452</v>
      </c>
      <c r="B41" s="268">
        <v>223</v>
      </c>
      <c r="C41" s="244"/>
      <c r="D41" s="269">
        <f>-'TM2'!I23</f>
        <v>-1270628912</v>
      </c>
      <c r="E41" s="269"/>
      <c r="F41" s="269">
        <f>-'TM2'!I17</f>
        <v>-1215219335</v>
      </c>
    </row>
    <row r="42" spans="1:6">
      <c r="A42" s="245" t="s">
        <v>453</v>
      </c>
      <c r="B42" s="268">
        <v>224</v>
      </c>
      <c r="C42" s="244"/>
      <c r="D42" s="269">
        <v>0</v>
      </c>
      <c r="E42" s="269"/>
      <c r="F42" s="269">
        <f>SUM(F43:F44)</f>
        <v>0</v>
      </c>
    </row>
    <row r="43" spans="1:6">
      <c r="A43" s="245" t="s">
        <v>451</v>
      </c>
      <c r="B43" s="268">
        <v>225</v>
      </c>
      <c r="C43" s="244"/>
      <c r="D43" s="269"/>
      <c r="E43" s="269"/>
      <c r="F43" s="269"/>
    </row>
    <row r="44" spans="1:6">
      <c r="A44" s="245" t="s">
        <v>452</v>
      </c>
      <c r="B44" s="268">
        <v>226</v>
      </c>
      <c r="C44" s="244"/>
      <c r="D44" s="269"/>
      <c r="E44" s="269"/>
      <c r="F44" s="269"/>
    </row>
    <row r="45" spans="1:6">
      <c r="A45" s="245" t="s">
        <v>454</v>
      </c>
      <c r="B45" s="264">
        <v>227</v>
      </c>
      <c r="C45" s="244" t="s">
        <v>580</v>
      </c>
      <c r="D45" s="269">
        <f>SUM(D46:D47)</f>
        <v>0</v>
      </c>
      <c r="E45" s="269"/>
      <c r="F45" s="269">
        <f>SUM(F46:F47)</f>
        <v>0</v>
      </c>
    </row>
    <row r="46" spans="1:6">
      <c r="A46" s="245" t="s">
        <v>451</v>
      </c>
      <c r="B46" s="268">
        <v>228</v>
      </c>
      <c r="C46" s="244"/>
      <c r="D46" s="269">
        <v>0</v>
      </c>
      <c r="E46" s="269"/>
      <c r="F46" s="269"/>
    </row>
    <row r="47" spans="1:6">
      <c r="A47" s="245" t="s">
        <v>452</v>
      </c>
      <c r="B47" s="268">
        <v>229</v>
      </c>
      <c r="C47" s="244"/>
      <c r="D47" s="269">
        <v>0</v>
      </c>
      <c r="E47" s="269"/>
      <c r="F47" s="269"/>
    </row>
    <row r="48" spans="1:6">
      <c r="A48" s="246" t="s">
        <v>455</v>
      </c>
      <c r="B48" s="270">
        <v>230</v>
      </c>
      <c r="C48" s="244" t="s">
        <v>581</v>
      </c>
      <c r="D48" s="269">
        <v>0</v>
      </c>
      <c r="E48" s="269"/>
      <c r="F48" s="269"/>
    </row>
    <row r="49" spans="1:6" s="266" customFormat="1">
      <c r="A49" s="664" t="s">
        <v>456</v>
      </c>
      <c r="B49" s="267">
        <v>240</v>
      </c>
      <c r="C49" s="663"/>
      <c r="D49" s="265">
        <f>SUM(D50:D51)</f>
        <v>0</v>
      </c>
      <c r="E49" s="265"/>
      <c r="F49" s="265">
        <f>SUM(F50:F51)</f>
        <v>0</v>
      </c>
    </row>
    <row r="50" spans="1:6">
      <c r="A50" s="245" t="s">
        <v>451</v>
      </c>
      <c r="B50" s="268">
        <v>241</v>
      </c>
      <c r="C50" s="244"/>
      <c r="D50" s="269"/>
      <c r="E50" s="269"/>
      <c r="F50" s="269"/>
    </row>
    <row r="51" spans="1:6">
      <c r="A51" s="245" t="s">
        <v>452</v>
      </c>
      <c r="B51" s="268">
        <v>242</v>
      </c>
      <c r="C51" s="244"/>
      <c r="D51" s="269"/>
      <c r="E51" s="269"/>
      <c r="F51" s="269"/>
    </row>
    <row r="52" spans="1:6" s="266" customFormat="1">
      <c r="A52" s="664" t="s">
        <v>457</v>
      </c>
      <c r="B52" s="267">
        <v>250</v>
      </c>
      <c r="C52" s="663"/>
      <c r="D52" s="265">
        <f>SUM(D53:D56)</f>
        <v>18433722642</v>
      </c>
      <c r="E52" s="265"/>
      <c r="F52" s="265">
        <f>SUM(F53:F56)</f>
        <v>18433722642</v>
      </c>
    </row>
    <row r="53" spans="1:6">
      <c r="A53" s="245" t="s">
        <v>458</v>
      </c>
      <c r="B53" s="268">
        <v>251</v>
      </c>
      <c r="C53" s="244" t="s">
        <v>582</v>
      </c>
      <c r="D53" s="269">
        <f>'TM3'!H46</f>
        <v>0</v>
      </c>
      <c r="E53" s="269"/>
      <c r="F53" s="269">
        <f>'TM3'!J46</f>
        <v>0</v>
      </c>
    </row>
    <row r="54" spans="1:6">
      <c r="A54" s="245" t="s">
        <v>459</v>
      </c>
      <c r="B54" s="268">
        <v>252</v>
      </c>
      <c r="C54" s="244" t="s">
        <v>133</v>
      </c>
      <c r="D54" s="269">
        <f>'TM3'!H48</f>
        <v>17791458336</v>
      </c>
      <c r="E54" s="269"/>
      <c r="F54" s="269">
        <f>'TM3'!J48</f>
        <v>17791458336</v>
      </c>
    </row>
    <row r="55" spans="1:6">
      <c r="A55" s="245" t="s">
        <v>460</v>
      </c>
      <c r="B55" s="268">
        <v>258</v>
      </c>
      <c r="C55" s="244" t="s">
        <v>134</v>
      </c>
      <c r="D55" s="269">
        <f>'TM3'!H52</f>
        <v>900000000</v>
      </c>
      <c r="E55" s="269"/>
      <c r="F55" s="269">
        <f>'TM3'!J52</f>
        <v>900000000</v>
      </c>
    </row>
    <row r="56" spans="1:6">
      <c r="A56" s="245" t="s">
        <v>461</v>
      </c>
      <c r="B56" s="268">
        <v>259</v>
      </c>
      <c r="C56" s="244" t="s">
        <v>135</v>
      </c>
      <c r="D56" s="269">
        <f>'TM3'!H56</f>
        <v>-257735694</v>
      </c>
      <c r="E56" s="269"/>
      <c r="F56" s="269">
        <f>'TM3'!J56</f>
        <v>-257735694</v>
      </c>
    </row>
    <row r="57" spans="1:6" s="266" customFormat="1">
      <c r="A57" s="664" t="s">
        <v>462</v>
      </c>
      <c r="B57" s="267">
        <v>260</v>
      </c>
      <c r="C57" s="663"/>
      <c r="D57" s="265">
        <f>SUM(D58:D60)</f>
        <v>0</v>
      </c>
      <c r="E57" s="265"/>
      <c r="F57" s="265">
        <f>SUM(F58:F60)</f>
        <v>48000000</v>
      </c>
    </row>
    <row r="58" spans="1:6">
      <c r="A58" s="245" t="s">
        <v>463</v>
      </c>
      <c r="B58" s="268">
        <v>261</v>
      </c>
      <c r="C58" s="244" t="s">
        <v>136</v>
      </c>
      <c r="D58" s="269">
        <f>'TM3'!H67</f>
        <v>0</v>
      </c>
      <c r="E58" s="269"/>
      <c r="F58" s="269">
        <f>'TM3'!J67</f>
        <v>48000000</v>
      </c>
    </row>
    <row r="59" spans="1:6">
      <c r="A59" s="245" t="s">
        <v>464</v>
      </c>
      <c r="B59" s="268">
        <v>262</v>
      </c>
      <c r="C59" s="244"/>
      <c r="D59" s="269"/>
      <c r="E59" s="269"/>
      <c r="F59" s="269">
        <v>0</v>
      </c>
    </row>
    <row r="60" spans="1:6">
      <c r="A60" s="245" t="s">
        <v>465</v>
      </c>
      <c r="B60" s="268">
        <v>268</v>
      </c>
      <c r="C60" s="244"/>
      <c r="D60" s="269"/>
      <c r="E60" s="269"/>
      <c r="F60" s="269">
        <v>0</v>
      </c>
    </row>
    <row r="61" spans="1:6">
      <c r="A61" s="271"/>
      <c r="B61" s="272"/>
      <c r="C61" s="273"/>
      <c r="D61" s="274"/>
      <c r="E61" s="274"/>
      <c r="F61" s="274"/>
    </row>
    <row r="62" spans="1:6" s="266" customFormat="1" ht="26.25" customHeight="1">
      <c r="A62" s="665" t="s">
        <v>139</v>
      </c>
      <c r="B62" s="275" t="s">
        <v>140</v>
      </c>
      <c r="C62" s="276"/>
      <c r="D62" s="277">
        <f>+D8+D31</f>
        <v>62761746618</v>
      </c>
      <c r="E62" s="277"/>
      <c r="F62" s="277">
        <f>+F8+F31</f>
        <v>66799987244</v>
      </c>
    </row>
    <row r="63" spans="1:6" ht="12" customHeight="1">
      <c r="A63" s="278"/>
      <c r="B63" s="278"/>
      <c r="C63" s="278"/>
      <c r="D63" s="279"/>
      <c r="E63" s="279"/>
      <c r="F63" s="279"/>
    </row>
    <row r="64" spans="1:6" s="660" customFormat="1" ht="15.75">
      <c r="A64" s="1004" t="s">
        <v>141</v>
      </c>
      <c r="B64" s="1006" t="s">
        <v>397</v>
      </c>
      <c r="C64" s="666" t="s">
        <v>420</v>
      </c>
      <c r="D64" s="998" t="s">
        <v>286</v>
      </c>
      <c r="E64" s="779"/>
      <c r="F64" s="998" t="s">
        <v>287</v>
      </c>
    </row>
    <row r="65" spans="1:6" s="660" customFormat="1" ht="15.75">
      <c r="A65" s="1005"/>
      <c r="B65" s="1007"/>
      <c r="C65" s="667" t="s">
        <v>132</v>
      </c>
      <c r="D65" s="999"/>
      <c r="E65" s="780"/>
      <c r="F65" s="999"/>
    </row>
    <row r="66" spans="1:6" s="266" customFormat="1">
      <c r="A66" s="668" t="s">
        <v>466</v>
      </c>
      <c r="B66" s="280">
        <v>300</v>
      </c>
      <c r="C66" s="669"/>
      <c r="D66" s="281">
        <f>+D67+D80</f>
        <v>44157161094</v>
      </c>
      <c r="E66" s="281"/>
      <c r="F66" s="281">
        <f>+F67+F80</f>
        <v>47391478605</v>
      </c>
    </row>
    <row r="67" spans="1:6" s="266" customFormat="1">
      <c r="A67" s="670" t="s">
        <v>467</v>
      </c>
      <c r="B67" s="282">
        <v>310</v>
      </c>
      <c r="C67" s="669"/>
      <c r="D67" s="281">
        <f>SUM(D68:D79)</f>
        <v>43976431323</v>
      </c>
      <c r="E67" s="281"/>
      <c r="F67" s="281">
        <f>SUM(F68:F79)</f>
        <v>47210748834</v>
      </c>
    </row>
    <row r="68" spans="1:6">
      <c r="A68" s="248" t="s">
        <v>468</v>
      </c>
      <c r="B68" s="283">
        <v>311</v>
      </c>
      <c r="C68" s="247" t="s">
        <v>137</v>
      </c>
      <c r="D68" s="284">
        <f>'TM3'!H75</f>
        <v>9183440689</v>
      </c>
      <c r="E68" s="295"/>
      <c r="F68" s="284">
        <f>'TM3'!J75</f>
        <v>10308440689</v>
      </c>
    </row>
    <row r="69" spans="1:6">
      <c r="A69" s="248" t="s">
        <v>469</v>
      </c>
      <c r="B69" s="283">
        <v>312</v>
      </c>
      <c r="C69" s="247"/>
      <c r="D69" s="284">
        <f>'TM3'!H141</f>
        <v>15754863703</v>
      </c>
      <c r="E69" s="295"/>
      <c r="F69" s="284">
        <f>'TM3'!J141</f>
        <v>16700076467</v>
      </c>
    </row>
    <row r="70" spans="1:6">
      <c r="A70" s="248" t="s">
        <v>470</v>
      </c>
      <c r="B70" s="283">
        <v>313</v>
      </c>
      <c r="C70" s="247"/>
      <c r="D70" s="284">
        <f>'TM3'!H142</f>
        <v>3211327365</v>
      </c>
      <c r="E70" s="295"/>
      <c r="F70" s="284">
        <f>'TM3'!J142</f>
        <v>3261327365</v>
      </c>
    </row>
    <row r="71" spans="1:6">
      <c r="A71" s="248" t="s">
        <v>471</v>
      </c>
      <c r="B71" s="283">
        <v>314</v>
      </c>
      <c r="C71" s="247" t="s">
        <v>138</v>
      </c>
      <c r="D71" s="284">
        <f>'TM3'!H86</f>
        <v>2897082515</v>
      </c>
      <c r="E71" s="295"/>
      <c r="F71" s="284">
        <f>'TM3'!J86</f>
        <v>2824090570</v>
      </c>
    </row>
    <row r="72" spans="1:6">
      <c r="A72" s="248" t="s">
        <v>472</v>
      </c>
      <c r="B72" s="283">
        <v>315</v>
      </c>
      <c r="C72" s="247"/>
      <c r="D72" s="284">
        <f>'TM3'!H143</f>
        <v>208430300</v>
      </c>
      <c r="E72" s="295"/>
      <c r="F72" s="284">
        <f>'TM3'!J143</f>
        <v>193571000</v>
      </c>
    </row>
    <row r="73" spans="1:6">
      <c r="A73" s="248" t="s">
        <v>473</v>
      </c>
      <c r="B73" s="283">
        <v>316</v>
      </c>
      <c r="C73" s="247"/>
      <c r="D73" s="284">
        <f>'TM3'!H95</f>
        <v>2658390147</v>
      </c>
      <c r="E73" s="295"/>
      <c r="F73" s="284">
        <f>'TM3'!J95</f>
        <v>2658390147</v>
      </c>
    </row>
    <row r="74" spans="1:6">
      <c r="A74" s="248" t="s">
        <v>474</v>
      </c>
      <c r="B74" s="283">
        <v>317</v>
      </c>
      <c r="C74" s="247"/>
      <c r="D74" s="295"/>
      <c r="E74" s="295"/>
      <c r="F74" s="284"/>
    </row>
    <row r="75" spans="1:6">
      <c r="A75" s="248" t="s">
        <v>475</v>
      </c>
      <c r="B75" s="283">
        <v>318</v>
      </c>
      <c r="C75" s="247"/>
      <c r="D75" s="295"/>
      <c r="E75" s="295"/>
      <c r="F75" s="284"/>
    </row>
    <row r="76" spans="1:6">
      <c r="A76" s="248" t="s">
        <v>476</v>
      </c>
      <c r="B76" s="283">
        <v>319</v>
      </c>
      <c r="C76" s="247" t="s">
        <v>142</v>
      </c>
      <c r="D76" s="284">
        <f>'TM3'!H121</f>
        <v>10049443267</v>
      </c>
      <c r="E76" s="295"/>
      <c r="F76" s="284">
        <f>'TM3'!J121</f>
        <v>11251399259</v>
      </c>
    </row>
    <row r="77" spans="1:6">
      <c r="A77" s="248" t="s">
        <v>477</v>
      </c>
      <c r="B77" s="283">
        <v>320</v>
      </c>
      <c r="C77" s="247"/>
      <c r="D77" s="295"/>
      <c r="E77" s="295"/>
      <c r="F77" s="284"/>
    </row>
    <row r="78" spans="1:6">
      <c r="A78" s="248" t="s">
        <v>478</v>
      </c>
      <c r="B78" s="283">
        <v>323</v>
      </c>
      <c r="C78" s="247" t="s">
        <v>143</v>
      </c>
      <c r="D78" s="284">
        <f>'TM3'!H144</f>
        <v>13453337</v>
      </c>
      <c r="E78" s="295"/>
      <c r="F78" s="284">
        <f>'TM3'!J144</f>
        <v>13453337</v>
      </c>
    </row>
    <row r="79" spans="1:6">
      <c r="A79" s="248" t="s">
        <v>583</v>
      </c>
      <c r="B79" s="283">
        <v>327</v>
      </c>
      <c r="C79" s="247"/>
      <c r="D79" s="304"/>
      <c r="E79" s="304"/>
      <c r="F79" s="733"/>
    </row>
    <row r="80" spans="1:6" s="266" customFormat="1">
      <c r="A80" s="670" t="s">
        <v>479</v>
      </c>
      <c r="B80" s="282">
        <v>330</v>
      </c>
      <c r="C80" s="669"/>
      <c r="D80" s="732">
        <f>SUM(D81:D89)</f>
        <v>180729771</v>
      </c>
      <c r="E80" s="842"/>
      <c r="F80" s="734">
        <f>SUM(F81:F89)</f>
        <v>180729771</v>
      </c>
    </row>
    <row r="81" spans="1:6">
      <c r="A81" s="248" t="s">
        <v>480</v>
      </c>
      <c r="B81" s="283">
        <v>331</v>
      </c>
      <c r="C81" s="247"/>
      <c r="D81" s="295"/>
      <c r="E81" s="295"/>
      <c r="F81" s="284"/>
    </row>
    <row r="82" spans="1:6">
      <c r="A82" s="248" t="s">
        <v>481</v>
      </c>
      <c r="B82" s="283">
        <v>332</v>
      </c>
      <c r="C82" s="247"/>
      <c r="D82" s="295"/>
      <c r="E82" s="295"/>
      <c r="F82" s="284"/>
    </row>
    <row r="83" spans="1:6">
      <c r="A83" s="248" t="s">
        <v>482</v>
      </c>
      <c r="B83" s="283">
        <v>333</v>
      </c>
      <c r="C83" s="247"/>
      <c r="D83" s="295"/>
      <c r="E83" s="295"/>
      <c r="F83" s="284"/>
    </row>
    <row r="84" spans="1:6">
      <c r="A84" s="248" t="s">
        <v>483</v>
      </c>
      <c r="B84" s="283">
        <v>334</v>
      </c>
      <c r="C84" s="247" t="s">
        <v>144</v>
      </c>
      <c r="D84" s="295">
        <f>'TM3'!H133</f>
        <v>0</v>
      </c>
      <c r="E84" s="295"/>
      <c r="F84" s="284"/>
    </row>
    <row r="85" spans="1:6">
      <c r="A85" s="248" t="s">
        <v>484</v>
      </c>
      <c r="B85" s="283">
        <v>335</v>
      </c>
      <c r="C85" s="247" t="s">
        <v>145</v>
      </c>
      <c r="D85" s="295">
        <f>'TM3'!H136</f>
        <v>180729771</v>
      </c>
      <c r="E85" s="295"/>
      <c r="F85" s="284">
        <f>'TM3'!J136</f>
        <v>180729771</v>
      </c>
    </row>
    <row r="86" spans="1:6">
      <c r="A86" s="248" t="s">
        <v>485</v>
      </c>
      <c r="B86" s="283">
        <v>336</v>
      </c>
      <c r="C86" s="247"/>
      <c r="D86" s="295"/>
      <c r="E86" s="295"/>
      <c r="F86" s="284">
        <v>0</v>
      </c>
    </row>
    <row r="87" spans="1:6">
      <c r="A87" s="248" t="s">
        <v>486</v>
      </c>
      <c r="B87" s="283">
        <v>337</v>
      </c>
      <c r="C87" s="247"/>
      <c r="D87" s="295"/>
      <c r="E87" s="295"/>
      <c r="F87" s="284">
        <v>0</v>
      </c>
    </row>
    <row r="88" spans="1:6">
      <c r="A88" s="248" t="s">
        <v>584</v>
      </c>
      <c r="B88" s="283">
        <v>338</v>
      </c>
      <c r="C88" s="247"/>
      <c r="D88" s="295"/>
      <c r="E88" s="295"/>
      <c r="F88" s="284">
        <v>0</v>
      </c>
    </row>
    <row r="89" spans="1:6">
      <c r="A89" s="248" t="s">
        <v>585</v>
      </c>
      <c r="B89" s="283">
        <v>339</v>
      </c>
      <c r="C89" s="247"/>
      <c r="D89" s="304"/>
      <c r="E89" s="304"/>
      <c r="F89" s="733"/>
    </row>
    <row r="90" spans="1:6" s="266" customFormat="1">
      <c r="A90" s="668" t="s">
        <v>487</v>
      </c>
      <c r="B90" s="280">
        <v>400</v>
      </c>
      <c r="C90" s="669"/>
      <c r="D90" s="732">
        <f>D91+D104</f>
        <v>18604585524</v>
      </c>
      <c r="E90" s="842"/>
      <c r="F90" s="734">
        <f>F91+F104</f>
        <v>19408508639</v>
      </c>
    </row>
    <row r="91" spans="1:6" s="266" customFormat="1">
      <c r="A91" s="670" t="s">
        <v>488</v>
      </c>
      <c r="B91" s="282">
        <v>410</v>
      </c>
      <c r="C91" s="669"/>
      <c r="D91" s="732">
        <f>SUM(D92:D102)</f>
        <v>18604585524</v>
      </c>
      <c r="E91" s="842"/>
      <c r="F91" s="734">
        <f>SUM(F92:F102)</f>
        <v>19408508639</v>
      </c>
    </row>
    <row r="92" spans="1:6">
      <c r="A92" s="248" t="s">
        <v>489</v>
      </c>
      <c r="B92" s="283">
        <v>411</v>
      </c>
      <c r="C92" s="247"/>
      <c r="D92" s="295">
        <f>'TM4'!B27</f>
        <v>50000000000</v>
      </c>
      <c r="E92" s="295"/>
      <c r="F92" s="284">
        <f>'TM4'!B18</f>
        <v>50000000000</v>
      </c>
    </row>
    <row r="93" spans="1:6">
      <c r="A93" s="248" t="s">
        <v>490</v>
      </c>
      <c r="B93" s="283">
        <v>412</v>
      </c>
      <c r="C93" s="247"/>
      <c r="D93" s="295">
        <f>'TM4'!C27</f>
        <v>13510260157</v>
      </c>
      <c r="E93" s="295"/>
      <c r="F93" s="284">
        <f>'TM4'!C18</f>
        <v>13510260157</v>
      </c>
    </row>
    <row r="94" spans="1:6">
      <c r="A94" s="248" t="s">
        <v>491</v>
      </c>
      <c r="B94" s="283">
        <v>413</v>
      </c>
      <c r="C94" s="247"/>
      <c r="D94" s="269"/>
      <c r="E94" s="295"/>
      <c r="F94" s="284"/>
    </row>
    <row r="95" spans="1:6">
      <c r="A95" s="248" t="s">
        <v>492</v>
      </c>
      <c r="B95" s="283">
        <v>414</v>
      </c>
      <c r="C95" s="247"/>
      <c r="D95" s="269"/>
      <c r="E95" s="295"/>
      <c r="F95" s="284"/>
    </row>
    <row r="96" spans="1:6">
      <c r="A96" s="248" t="s">
        <v>493</v>
      </c>
      <c r="B96" s="283">
        <v>415</v>
      </c>
      <c r="C96" s="247"/>
      <c r="D96" s="269"/>
      <c r="E96" s="295"/>
      <c r="F96" s="284"/>
    </row>
    <row r="97" spans="1:7">
      <c r="A97" s="248" t="s">
        <v>494</v>
      </c>
      <c r="B97" s="283">
        <v>416</v>
      </c>
      <c r="C97" s="247"/>
      <c r="D97" s="296"/>
      <c r="E97" s="735"/>
      <c r="F97" s="735"/>
    </row>
    <row r="98" spans="1:7">
      <c r="A98" s="248" t="s">
        <v>495</v>
      </c>
      <c r="B98" s="283">
        <v>417</v>
      </c>
      <c r="C98" s="247"/>
      <c r="D98" s="296">
        <f>'TM4'!F27</f>
        <v>3057911703</v>
      </c>
      <c r="E98" s="735"/>
      <c r="F98" s="735">
        <f>'TM4'!F18</f>
        <v>3057911703</v>
      </c>
    </row>
    <row r="99" spans="1:7">
      <c r="A99" s="248" t="s">
        <v>496</v>
      </c>
      <c r="B99" s="283">
        <v>418</v>
      </c>
      <c r="C99" s="247"/>
      <c r="D99" s="296">
        <f>'TM4'!G27</f>
        <v>775138871</v>
      </c>
      <c r="E99" s="735"/>
      <c r="F99" s="735">
        <f>'TM4'!G18</f>
        <v>775138871</v>
      </c>
    </row>
    <row r="100" spans="1:7">
      <c r="A100" s="248" t="s">
        <v>497</v>
      </c>
      <c r="B100" s="283">
        <v>419</v>
      </c>
      <c r="C100" s="247"/>
      <c r="D100" s="296">
        <v>0</v>
      </c>
      <c r="E100" s="735"/>
      <c r="F100" s="735">
        <v>0</v>
      </c>
    </row>
    <row r="101" spans="1:7">
      <c r="A101" s="249" t="s">
        <v>498</v>
      </c>
      <c r="B101" s="285">
        <v>420</v>
      </c>
      <c r="C101" s="247"/>
      <c r="D101" s="296">
        <f>'TM4'!I27</f>
        <v>-48738725207</v>
      </c>
      <c r="E101" s="735"/>
      <c r="F101" s="735">
        <f>'TM4'!I18</f>
        <v>-47934802092</v>
      </c>
    </row>
    <row r="102" spans="1:7">
      <c r="A102" s="248" t="s">
        <v>499</v>
      </c>
      <c r="B102" s="283">
        <v>421</v>
      </c>
      <c r="C102" s="247"/>
      <c r="D102" s="296"/>
      <c r="E102" s="735"/>
      <c r="F102" s="735">
        <v>0</v>
      </c>
    </row>
    <row r="103" spans="1:7">
      <c r="A103" s="248" t="s">
        <v>586</v>
      </c>
      <c r="B103" s="283">
        <v>422</v>
      </c>
      <c r="C103" s="247"/>
      <c r="D103" s="737"/>
      <c r="E103" s="731"/>
      <c r="F103" s="731"/>
    </row>
    <row r="104" spans="1:7" s="266" customFormat="1">
      <c r="A104" s="670" t="s">
        <v>500</v>
      </c>
      <c r="B104" s="282">
        <v>430</v>
      </c>
      <c r="C104" s="669"/>
      <c r="D104" s="281">
        <f>SUM(D105:D106)</f>
        <v>0</v>
      </c>
      <c r="E104" s="736"/>
      <c r="F104" s="736">
        <f>SUM(F105:F106)</f>
        <v>0</v>
      </c>
    </row>
    <row r="105" spans="1:7">
      <c r="A105" s="248" t="s">
        <v>501</v>
      </c>
      <c r="B105" s="283">
        <v>432</v>
      </c>
      <c r="C105" s="247"/>
      <c r="D105" s="296"/>
      <c r="E105" s="735"/>
      <c r="F105" s="735"/>
    </row>
    <row r="106" spans="1:7">
      <c r="A106" s="250" t="s">
        <v>502</v>
      </c>
      <c r="B106" s="286">
        <v>433</v>
      </c>
      <c r="C106" s="251"/>
      <c r="D106" s="269"/>
      <c r="E106" s="295"/>
      <c r="F106" s="284"/>
    </row>
    <row r="107" spans="1:7" s="266" customFormat="1" ht="22.5" customHeight="1">
      <c r="A107" s="287" t="s">
        <v>148</v>
      </c>
      <c r="B107" s="288" t="s">
        <v>149</v>
      </c>
      <c r="C107" s="287"/>
      <c r="D107" s="289">
        <f>+D66+D90</f>
        <v>62761746618</v>
      </c>
      <c r="E107" s="289"/>
      <c r="F107" s="289">
        <f>+F66+F90</f>
        <v>66799987244</v>
      </c>
    </row>
    <row r="108" spans="1:7">
      <c r="A108" s="290"/>
      <c r="B108" s="291"/>
      <c r="C108" s="252"/>
      <c r="D108" s="292">
        <f>+D107-D62</f>
        <v>0</v>
      </c>
      <c r="E108" s="292"/>
      <c r="F108" s="292">
        <f>+F107-F62</f>
        <v>0</v>
      </c>
      <c r="G108" s="7">
        <f>'TM4'!I24</f>
        <v>803923115</v>
      </c>
    </row>
    <row r="109" spans="1:7">
      <c r="A109" s="290" t="s">
        <v>503</v>
      </c>
      <c r="B109" s="291"/>
      <c r="C109" s="252"/>
      <c r="D109" s="292"/>
      <c r="E109" s="292"/>
      <c r="F109" s="292"/>
      <c r="G109" s="292">
        <f>D108+G108</f>
        <v>803923115</v>
      </c>
    </row>
    <row r="110" spans="1:7" ht="17.25" customHeight="1">
      <c r="A110" s="726" t="s">
        <v>59</v>
      </c>
      <c r="B110" s="1002" t="s">
        <v>61</v>
      </c>
      <c r="C110" s="1003"/>
      <c r="D110" s="727" t="s">
        <v>286</v>
      </c>
      <c r="E110" s="727"/>
      <c r="F110" s="728" t="s">
        <v>287</v>
      </c>
    </row>
    <row r="111" spans="1:7" ht="13.5" customHeight="1">
      <c r="A111" s="253" t="s">
        <v>504</v>
      </c>
      <c r="B111" s="293"/>
      <c r="C111" s="294"/>
      <c r="D111" s="295"/>
      <c r="E111" s="843"/>
      <c r="F111" s="296"/>
    </row>
    <row r="112" spans="1:7" ht="13.5" customHeight="1">
      <c r="A112" s="254" t="s">
        <v>505</v>
      </c>
      <c r="B112" s="297"/>
      <c r="C112" s="298"/>
      <c r="D112" s="295"/>
      <c r="E112" s="843"/>
      <c r="F112" s="296"/>
    </row>
    <row r="113" spans="1:6" ht="13.5" customHeight="1">
      <c r="A113" s="254" t="s">
        <v>506</v>
      </c>
      <c r="B113" s="297"/>
      <c r="C113" s="298"/>
      <c r="D113" s="295"/>
      <c r="E113" s="843"/>
      <c r="F113" s="296"/>
    </row>
    <row r="114" spans="1:6" ht="13.5" customHeight="1">
      <c r="A114" s="254" t="s">
        <v>507</v>
      </c>
      <c r="B114" s="297"/>
      <c r="C114" s="298"/>
      <c r="D114" s="295">
        <v>49616895</v>
      </c>
      <c r="E114" s="843"/>
      <c r="F114" s="296">
        <v>49616895</v>
      </c>
    </row>
    <row r="115" spans="1:6" ht="13.5" customHeight="1">
      <c r="A115" s="254" t="s">
        <v>508</v>
      </c>
      <c r="B115" s="297"/>
      <c r="C115" s="298"/>
      <c r="D115" s="295"/>
      <c r="E115" s="843"/>
      <c r="F115" s="296"/>
    </row>
    <row r="116" spans="1:6" ht="13.5" customHeight="1">
      <c r="A116" s="255" t="s">
        <v>509</v>
      </c>
      <c r="B116" s="299"/>
      <c r="C116" s="300"/>
      <c r="D116" s="301"/>
      <c r="E116" s="844"/>
      <c r="F116" s="302"/>
    </row>
    <row r="117" spans="1:6" ht="6" customHeight="1">
      <c r="A117" s="252"/>
      <c r="B117" s="303"/>
      <c r="C117" s="252"/>
      <c r="D117" s="304"/>
      <c r="E117" s="304"/>
      <c r="F117" s="304"/>
    </row>
    <row r="118" spans="1:6" ht="18" customHeight="1">
      <c r="A118" s="290"/>
      <c r="B118" s="291"/>
      <c r="C118" s="252"/>
      <c r="D118" s="292"/>
      <c r="E118" s="292"/>
      <c r="F118" s="256" t="s">
        <v>988</v>
      </c>
    </row>
    <row r="119" spans="1:6" ht="22.5" customHeight="1">
      <c r="A119" s="1" t="s">
        <v>150</v>
      </c>
      <c r="B119" s="2"/>
      <c r="C119" s="1"/>
      <c r="D119" s="292"/>
      <c r="E119" s="292"/>
      <c r="F119" s="292"/>
    </row>
    <row r="120" spans="1:6">
      <c r="D120" s="292"/>
      <c r="E120" s="292"/>
      <c r="F120" s="292"/>
    </row>
    <row r="121" spans="1:6">
      <c r="D121" s="292"/>
      <c r="E121" s="292"/>
      <c r="F121" s="292"/>
    </row>
    <row r="122" spans="1:6">
      <c r="D122" s="292"/>
      <c r="E122" s="292"/>
      <c r="F122" s="292"/>
    </row>
    <row r="123" spans="1:6" ht="33" customHeight="1">
      <c r="A123" s="305" t="s">
        <v>968</v>
      </c>
      <c r="D123" s="980" t="s">
        <v>967</v>
      </c>
      <c r="E123" s="980"/>
      <c r="F123" s="980"/>
    </row>
    <row r="124" spans="1:6">
      <c r="D124" s="292"/>
      <c r="E124" s="292"/>
      <c r="F124" s="292"/>
    </row>
    <row r="125" spans="1:6">
      <c r="D125" s="292"/>
      <c r="E125" s="292"/>
      <c r="F125" s="292"/>
    </row>
    <row r="126" spans="1:6">
      <c r="D126" s="292"/>
      <c r="E126" s="292"/>
      <c r="F126" s="292"/>
    </row>
    <row r="127" spans="1:6">
      <c r="D127" s="292"/>
      <c r="E127" s="292"/>
      <c r="F127" s="292"/>
    </row>
    <row r="128" spans="1:6">
      <c r="D128" s="292"/>
      <c r="E128" s="292"/>
      <c r="F128" s="292"/>
    </row>
    <row r="129" spans="4:6">
      <c r="D129" s="292"/>
      <c r="E129" s="292"/>
      <c r="F129" s="292"/>
    </row>
    <row r="130" spans="4:6">
      <c r="D130" s="292"/>
      <c r="E130" s="292"/>
      <c r="F130" s="292"/>
    </row>
    <row r="131" spans="4:6">
      <c r="D131" s="292"/>
      <c r="E131" s="292"/>
      <c r="F131" s="292"/>
    </row>
    <row r="132" spans="4:6">
      <c r="D132" s="292"/>
      <c r="E132" s="292"/>
      <c r="F132" s="292"/>
    </row>
    <row r="133" spans="4:6">
      <c r="D133" s="292"/>
      <c r="E133" s="292"/>
      <c r="F133" s="292"/>
    </row>
    <row r="134" spans="4:6">
      <c r="D134" s="292"/>
      <c r="E134" s="292"/>
      <c r="F134" s="292"/>
    </row>
    <row r="135" spans="4:6">
      <c r="D135" s="292"/>
      <c r="E135" s="292"/>
      <c r="F135" s="292"/>
    </row>
    <row r="136" spans="4:6">
      <c r="D136" s="292"/>
      <c r="E136" s="292"/>
      <c r="F136" s="292"/>
    </row>
    <row r="137" spans="4:6">
      <c r="D137" s="292"/>
      <c r="E137" s="292"/>
      <c r="F137" s="292"/>
    </row>
    <row r="138" spans="4:6">
      <c r="D138" s="292"/>
      <c r="E138" s="292"/>
      <c r="F138" s="292"/>
    </row>
    <row r="139" spans="4:6">
      <c r="D139" s="292"/>
      <c r="E139" s="292"/>
      <c r="F139" s="292"/>
    </row>
    <row r="140" spans="4:6">
      <c r="D140" s="292"/>
      <c r="E140" s="292"/>
      <c r="F140" s="292"/>
    </row>
    <row r="141" spans="4:6">
      <c r="D141" s="292"/>
      <c r="E141" s="292"/>
      <c r="F141" s="292"/>
    </row>
    <row r="142" spans="4:6">
      <c r="D142" s="292"/>
      <c r="E142" s="292"/>
      <c r="F142" s="292"/>
    </row>
    <row r="143" spans="4:6">
      <c r="D143" s="292"/>
      <c r="E143" s="292"/>
      <c r="F143" s="292"/>
    </row>
    <row r="144" spans="4:6">
      <c r="D144" s="292"/>
      <c r="E144" s="292"/>
      <c r="F144" s="292"/>
    </row>
    <row r="145" spans="4:6">
      <c r="D145" s="292"/>
      <c r="E145" s="292"/>
      <c r="F145" s="292"/>
    </row>
    <row r="146" spans="4:6">
      <c r="D146" s="292"/>
      <c r="E146" s="292"/>
      <c r="F146" s="292"/>
    </row>
    <row r="147" spans="4:6">
      <c r="D147" s="292"/>
      <c r="E147" s="292"/>
      <c r="F147" s="292"/>
    </row>
    <row r="148" spans="4:6">
      <c r="D148" s="292"/>
      <c r="E148" s="292"/>
      <c r="F148" s="292"/>
    </row>
    <row r="149" spans="4:6">
      <c r="D149" s="292"/>
      <c r="E149" s="292"/>
      <c r="F149" s="292"/>
    </row>
    <row r="150" spans="4:6">
      <c r="D150" s="292"/>
      <c r="E150" s="292"/>
      <c r="F150" s="292"/>
    </row>
    <row r="151" spans="4:6">
      <c r="D151" s="292"/>
      <c r="E151" s="292"/>
      <c r="F151" s="292"/>
    </row>
    <row r="152" spans="4:6">
      <c r="D152" s="292"/>
      <c r="E152" s="292"/>
      <c r="F152" s="292"/>
    </row>
    <row r="153" spans="4:6">
      <c r="D153" s="292"/>
      <c r="E153" s="292"/>
      <c r="F153" s="292"/>
    </row>
    <row r="154" spans="4:6">
      <c r="D154" s="292"/>
      <c r="E154" s="292"/>
      <c r="F154" s="292"/>
    </row>
    <row r="155" spans="4:6">
      <c r="D155" s="292"/>
      <c r="E155" s="292"/>
      <c r="F155" s="292"/>
    </row>
    <row r="156" spans="4:6">
      <c r="D156" s="292"/>
      <c r="E156" s="292"/>
      <c r="F156" s="292"/>
    </row>
    <row r="157" spans="4:6">
      <c r="D157" s="292"/>
      <c r="E157" s="292"/>
      <c r="F157" s="292"/>
    </row>
    <row r="158" spans="4:6">
      <c r="D158" s="292"/>
      <c r="E158" s="292"/>
      <c r="F158" s="292"/>
    </row>
    <row r="159" spans="4:6">
      <c r="D159" s="292"/>
      <c r="E159" s="292"/>
      <c r="F159" s="292"/>
    </row>
    <row r="160" spans="4:6">
      <c r="D160" s="292"/>
      <c r="E160" s="292"/>
      <c r="F160" s="292"/>
    </row>
    <row r="161" spans="4:6">
      <c r="D161" s="292"/>
      <c r="E161" s="292"/>
      <c r="F161" s="292"/>
    </row>
    <row r="162" spans="4:6">
      <c r="D162" s="292"/>
      <c r="E162" s="292"/>
      <c r="F162" s="292"/>
    </row>
    <row r="163" spans="4:6">
      <c r="D163" s="292"/>
      <c r="E163" s="292"/>
      <c r="F163" s="292"/>
    </row>
    <row r="164" spans="4:6">
      <c r="D164" s="292"/>
      <c r="E164" s="292"/>
      <c r="F164" s="292"/>
    </row>
  </sheetData>
  <mergeCells count="9">
    <mergeCell ref="A64:A65"/>
    <mergeCell ref="B64:B65"/>
    <mergeCell ref="A6:A7"/>
    <mergeCell ref="B6:B7"/>
    <mergeCell ref="F64:F65"/>
    <mergeCell ref="F6:F7"/>
    <mergeCell ref="D6:D7"/>
    <mergeCell ref="B110:C110"/>
    <mergeCell ref="D64:D65"/>
  </mergeCells>
  <phoneticPr fontId="8" type="noConversion"/>
  <pageMargins left="0.45" right="0.45" top="0.2" bottom="0.28999999999999998" header="0.16" footer="0.2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2"/>
  <dimension ref="A1:K42"/>
  <sheetViews>
    <sheetView tabSelected="1" workbookViewId="0">
      <pane xSplit="1" ySplit="9" topLeftCell="C20" activePane="bottomRight" state="frozen"/>
      <selection pane="topRight" activeCell="B1" sqref="B1"/>
      <selection pane="bottomLeft" activeCell="A10" sqref="A10"/>
      <selection pane="bottomRight" activeCell="D30" sqref="D30:F30"/>
    </sheetView>
  </sheetViews>
  <sheetFormatPr defaultRowHeight="15.75"/>
  <cols>
    <col min="1" max="1" width="62.7109375" style="306" customWidth="1"/>
    <col min="2" max="2" width="8.140625" style="306" customWidth="1"/>
    <col min="3" max="3" width="18.140625" style="306" customWidth="1"/>
    <col min="4" max="4" width="18" style="306" customWidth="1"/>
    <col min="5" max="5" width="17.7109375" style="306" customWidth="1"/>
    <col min="6" max="6" width="19.140625" style="306" customWidth="1"/>
    <col min="7" max="7" width="19.42578125" style="313" customWidth="1"/>
    <col min="8" max="8" width="17.28515625" style="306" customWidth="1"/>
    <col min="9" max="9" width="20.42578125" style="306" customWidth="1"/>
    <col min="10" max="10" width="17.42578125" style="306" customWidth="1"/>
    <col min="11" max="11" width="12.7109375" style="306" bestFit="1" customWidth="1"/>
    <col min="12" max="16384" width="9.140625" style="306"/>
  </cols>
  <sheetData>
    <row r="1" spans="1:10">
      <c r="A1" s="753" t="s">
        <v>13</v>
      </c>
      <c r="D1" s="307"/>
      <c r="E1" s="233"/>
      <c r="F1" s="307"/>
    </row>
    <row r="2" spans="1:10">
      <c r="A2" s="308"/>
      <c r="D2" s="307"/>
      <c r="E2" s="233"/>
      <c r="F2" s="307"/>
    </row>
    <row r="3" spans="1:10">
      <c r="D3" s="307"/>
      <c r="E3" s="233"/>
      <c r="F3" s="307"/>
    </row>
    <row r="4" spans="1:10" ht="9" customHeight="1"/>
    <row r="5" spans="1:10" s="310" customFormat="1">
      <c r="A5" s="672" t="s">
        <v>392</v>
      </c>
      <c r="B5" s="309"/>
      <c r="C5" s="309"/>
      <c r="D5" s="309"/>
      <c r="E5" s="309"/>
      <c r="F5" s="309"/>
      <c r="G5" s="750"/>
    </row>
    <row r="6" spans="1:10" s="310" customFormat="1">
      <c r="A6" s="672" t="s">
        <v>986</v>
      </c>
      <c r="B6" s="309"/>
      <c r="C6" s="309"/>
      <c r="D6" s="309"/>
      <c r="E6" s="309"/>
      <c r="F6" s="309"/>
      <c r="G6" s="750"/>
    </row>
    <row r="7" spans="1:10" ht="8.25" customHeight="1"/>
    <row r="8" spans="1:10" s="310" customFormat="1" ht="15.75" customHeight="1">
      <c r="A8" s="1010" t="s">
        <v>59</v>
      </c>
      <c r="B8" s="1012" t="s">
        <v>397</v>
      </c>
      <c r="C8" s="673" t="s">
        <v>985</v>
      </c>
      <c r="D8" s="674"/>
      <c r="E8" s="673" t="s">
        <v>393</v>
      </c>
      <c r="F8" s="674"/>
      <c r="G8" s="673" t="s">
        <v>979</v>
      </c>
      <c r="H8" s="674"/>
    </row>
    <row r="9" spans="1:10" s="310" customFormat="1">
      <c r="A9" s="1011"/>
      <c r="B9" s="1011"/>
      <c r="C9" s="671" t="s">
        <v>394</v>
      </c>
      <c r="D9" s="671" t="s">
        <v>395</v>
      </c>
      <c r="E9" s="671" t="s">
        <v>396</v>
      </c>
      <c r="F9" s="671" t="s">
        <v>395</v>
      </c>
      <c r="G9" s="671" t="s">
        <v>394</v>
      </c>
      <c r="H9" s="671" t="s">
        <v>395</v>
      </c>
    </row>
    <row r="10" spans="1:10" ht="18" customHeight="1">
      <c r="A10" s="238" t="s">
        <v>398</v>
      </c>
      <c r="B10" s="235" t="s">
        <v>155</v>
      </c>
      <c r="C10" s="963">
        <v>977407094</v>
      </c>
      <c r="D10" s="311">
        <f>[2]KQKD!C10</f>
        <v>1048216364</v>
      </c>
      <c r="E10" s="311">
        <f>C10</f>
        <v>977407094</v>
      </c>
      <c r="F10" s="311">
        <f>D10</f>
        <v>1048216364</v>
      </c>
      <c r="G10" s="234">
        <f>I10</f>
        <v>5962855863</v>
      </c>
      <c r="H10" s="234">
        <f>J10</f>
        <v>30241256438</v>
      </c>
      <c r="I10" s="234">
        <v>5962855863</v>
      </c>
      <c r="J10" s="234">
        <v>30241256438</v>
      </c>
    </row>
    <row r="11" spans="1:10" ht="18" customHeight="1">
      <c r="A11" s="239" t="s">
        <v>399</v>
      </c>
      <c r="B11" s="236" t="s">
        <v>156</v>
      </c>
      <c r="C11" s="311"/>
      <c r="D11" s="311">
        <f>[2]KQKD!C11</f>
        <v>1021639591</v>
      </c>
      <c r="E11" s="311">
        <f>C11+G11</f>
        <v>0</v>
      </c>
      <c r="F11" s="311">
        <f>D11</f>
        <v>1021639591</v>
      </c>
      <c r="G11" s="311"/>
      <c r="H11" s="311"/>
      <c r="I11" s="234">
        <f>E11</f>
        <v>0</v>
      </c>
      <c r="J11" s="234">
        <f>F11</f>
        <v>1021639591</v>
      </c>
    </row>
    <row r="12" spans="1:10" s="699" customFormat="1" ht="18" customHeight="1">
      <c r="A12" s="697" t="s">
        <v>400</v>
      </c>
      <c r="B12" s="698" t="s">
        <v>157</v>
      </c>
      <c r="C12" s="696">
        <f>+C10-C11</f>
        <v>977407094</v>
      </c>
      <c r="D12" s="696">
        <f>+D10-D11</f>
        <v>26576773</v>
      </c>
      <c r="E12" s="696">
        <f>+E10-E11</f>
        <v>977407094</v>
      </c>
      <c r="F12" s="696">
        <f t="shared" ref="F12:J12" si="0">+F10-F11</f>
        <v>26576773</v>
      </c>
      <c r="G12" s="696">
        <f>+G10-G11</f>
        <v>5962855863</v>
      </c>
      <c r="H12" s="696">
        <f t="shared" si="0"/>
        <v>30241256438</v>
      </c>
      <c r="I12" s="696">
        <f t="shared" si="0"/>
        <v>5962855863</v>
      </c>
      <c r="J12" s="696">
        <f t="shared" si="0"/>
        <v>29219616847</v>
      </c>
    </row>
    <row r="13" spans="1:10" ht="18" customHeight="1">
      <c r="A13" s="239" t="s">
        <v>401</v>
      </c>
      <c r="B13" s="236" t="s">
        <v>158</v>
      </c>
      <c r="C13" s="311">
        <v>953106072</v>
      </c>
      <c r="D13" s="311">
        <f>[2]KQKD!C13</f>
        <v>3910091</v>
      </c>
      <c r="E13" s="311">
        <f>C13</f>
        <v>953106072</v>
      </c>
      <c r="F13" s="311">
        <f>D13</f>
        <v>3910091</v>
      </c>
      <c r="G13" s="234">
        <f>I13</f>
        <v>5152894801</v>
      </c>
      <c r="H13" s="234">
        <f>J13</f>
        <v>28149735126</v>
      </c>
      <c r="I13" s="234">
        <v>5152894801</v>
      </c>
      <c r="J13" s="234">
        <v>28149735126</v>
      </c>
    </row>
    <row r="14" spans="1:10" s="699" customFormat="1" ht="18" customHeight="1">
      <c r="A14" s="697" t="s">
        <v>402</v>
      </c>
      <c r="B14" s="698" t="s">
        <v>159</v>
      </c>
      <c r="C14" s="696">
        <f>+C12-C13</f>
        <v>24301022</v>
      </c>
      <c r="D14" s="696">
        <f>+D12-D13</f>
        <v>22666682</v>
      </c>
      <c r="E14" s="696">
        <f>+E12-E13</f>
        <v>24301022</v>
      </c>
      <c r="F14" s="696">
        <f t="shared" ref="F14:J14" si="1">+F12-F13</f>
        <v>22666682</v>
      </c>
      <c r="G14" s="696">
        <f>+G12-G13</f>
        <v>809961062</v>
      </c>
      <c r="H14" s="696">
        <f t="shared" si="1"/>
        <v>2091521312</v>
      </c>
      <c r="I14" s="696">
        <f t="shared" si="1"/>
        <v>809961062</v>
      </c>
      <c r="J14" s="696">
        <f t="shared" si="1"/>
        <v>1069881721</v>
      </c>
    </row>
    <row r="15" spans="1:10" ht="18" customHeight="1">
      <c r="A15" s="239" t="s">
        <v>403</v>
      </c>
      <c r="B15" s="236" t="s">
        <v>160</v>
      </c>
      <c r="C15" s="311">
        <v>606186</v>
      </c>
      <c r="D15" s="311">
        <f>[2]KQKD!C15</f>
        <v>841200</v>
      </c>
      <c r="E15" s="311">
        <f t="shared" ref="E15:E17" si="2">C15</f>
        <v>606186</v>
      </c>
      <c r="F15" s="311">
        <f t="shared" ref="F15:F17" si="3">D15</f>
        <v>841200</v>
      </c>
      <c r="G15" s="234">
        <f t="shared" ref="G15:G19" si="4">I15</f>
        <v>1930058</v>
      </c>
      <c r="H15" s="234">
        <f t="shared" ref="H15:H19" si="5">J15</f>
        <v>1253471811</v>
      </c>
      <c r="I15" s="234">
        <v>1930058</v>
      </c>
      <c r="J15" s="234">
        <v>1253471811</v>
      </c>
    </row>
    <row r="16" spans="1:10" ht="18" customHeight="1">
      <c r="A16" s="239" t="s">
        <v>404</v>
      </c>
      <c r="B16" s="236" t="s">
        <v>161</v>
      </c>
      <c r="C16" s="312">
        <v>236900750</v>
      </c>
      <c r="D16" s="311">
        <f>[2]KQKD!C16</f>
        <v>354449398</v>
      </c>
      <c r="E16" s="311">
        <f t="shared" si="2"/>
        <v>236900750</v>
      </c>
      <c r="F16" s="311">
        <f t="shared" si="3"/>
        <v>354449398</v>
      </c>
      <c r="G16" s="234">
        <f t="shared" si="4"/>
        <v>862544927</v>
      </c>
      <c r="H16" s="234">
        <f t="shared" si="5"/>
        <v>1710579348</v>
      </c>
      <c r="I16" s="234">
        <v>862544927</v>
      </c>
      <c r="J16" s="234">
        <v>1710579348</v>
      </c>
    </row>
    <row r="17" spans="1:11" s="751" customFormat="1" ht="18" customHeight="1">
      <c r="A17" s="765" t="s">
        <v>405</v>
      </c>
      <c r="B17" s="766" t="s">
        <v>162</v>
      </c>
      <c r="C17" s="312">
        <f>C16</f>
        <v>236900750</v>
      </c>
      <c r="D17" s="311">
        <f>[2]KQKD!C17</f>
        <v>354449398</v>
      </c>
      <c r="E17" s="311">
        <f t="shared" si="2"/>
        <v>236900750</v>
      </c>
      <c r="F17" s="311">
        <f t="shared" si="3"/>
        <v>354449398</v>
      </c>
      <c r="G17" s="234">
        <f t="shared" si="4"/>
        <v>1012544927</v>
      </c>
      <c r="H17" s="234">
        <f t="shared" si="5"/>
        <v>1699885140</v>
      </c>
      <c r="I17" s="234">
        <v>1012544927</v>
      </c>
      <c r="J17" s="234">
        <v>1699885140</v>
      </c>
    </row>
    <row r="18" spans="1:11" ht="18" customHeight="1">
      <c r="A18" s="239" t="s">
        <v>406</v>
      </c>
      <c r="B18" s="236" t="s">
        <v>163</v>
      </c>
      <c r="C18" s="311"/>
      <c r="D18" s="311">
        <v>0</v>
      </c>
      <c r="E18" s="311"/>
      <c r="F18" s="312"/>
      <c r="G18" s="234">
        <f t="shared" si="4"/>
        <v>0</v>
      </c>
      <c r="H18" s="234">
        <f t="shared" si="5"/>
        <v>0</v>
      </c>
      <c r="I18" s="234">
        <v>0</v>
      </c>
      <c r="J18" s="234">
        <v>0</v>
      </c>
    </row>
    <row r="19" spans="1:11" ht="18" customHeight="1">
      <c r="A19" s="239" t="s">
        <v>407</v>
      </c>
      <c r="B19" s="236" t="s">
        <v>164</v>
      </c>
      <c r="C19" s="311">
        <v>591929573</v>
      </c>
      <c r="D19" s="311">
        <f>[2]KQKD!C19</f>
        <v>692747944</v>
      </c>
      <c r="E19" s="311">
        <f>C19</f>
        <v>591929573</v>
      </c>
      <c r="F19" s="311">
        <f>D19</f>
        <v>692747944</v>
      </c>
      <c r="G19" s="234">
        <f t="shared" si="4"/>
        <v>2135114364</v>
      </c>
      <c r="H19" s="234">
        <f t="shared" si="5"/>
        <v>2492805880</v>
      </c>
      <c r="I19" s="234">
        <v>2135114364</v>
      </c>
      <c r="J19" s="234">
        <v>2492805880</v>
      </c>
      <c r="K19" s="234">
        <f>+J19+D19-F19</f>
        <v>2492805880</v>
      </c>
    </row>
    <row r="20" spans="1:11" s="699" customFormat="1" ht="18" customHeight="1">
      <c r="A20" s="700" t="s">
        <v>408</v>
      </c>
      <c r="B20" s="698" t="s">
        <v>165</v>
      </c>
      <c r="C20" s="696">
        <f>+C14+C15-C16-C18-C19</f>
        <v>-803923115</v>
      </c>
      <c r="D20" s="696">
        <f t="shared" ref="D20" si="6">+D14+D15-D16-D18-D19</f>
        <v>-1023689460</v>
      </c>
      <c r="E20" s="696">
        <f>+E14+E15-E16-E18-E19</f>
        <v>-803923115</v>
      </c>
      <c r="F20" s="696">
        <f>+F14+F15-F16-F18-F19</f>
        <v>-1023689460</v>
      </c>
      <c r="G20" s="696">
        <f>+G14+G15-G16-G18-G19</f>
        <v>-2185768171</v>
      </c>
      <c r="H20" s="696">
        <f>+H14+H15-H16-H18-H19</f>
        <v>-858392105</v>
      </c>
      <c r="I20" s="696">
        <f t="shared" ref="I20:J20" si="7">+I14+I15-I16-I18-I19</f>
        <v>-2185768171</v>
      </c>
      <c r="J20" s="696">
        <f t="shared" si="7"/>
        <v>-1880031696</v>
      </c>
    </row>
    <row r="21" spans="1:11" ht="18" customHeight="1">
      <c r="A21" s="239" t="s">
        <v>409</v>
      </c>
      <c r="B21" s="236" t="s">
        <v>166</v>
      </c>
      <c r="C21" s="311"/>
      <c r="D21" s="311">
        <f>[2]KQKD!C21</f>
        <v>0</v>
      </c>
      <c r="E21" s="311">
        <f t="shared" ref="E21:E22" si="8">C21+G21</f>
        <v>0</v>
      </c>
      <c r="F21" s="311">
        <f t="shared" ref="F21:F22" si="9">D21</f>
        <v>0</v>
      </c>
      <c r="G21" s="234">
        <f t="shared" ref="G21:G22" si="10">I21</f>
        <v>0</v>
      </c>
      <c r="H21" s="234">
        <f t="shared" ref="H21:H22" si="11">J21</f>
        <v>3225478819</v>
      </c>
      <c r="I21" s="234">
        <v>0</v>
      </c>
      <c r="J21" s="234">
        <v>3225478819</v>
      </c>
    </row>
    <row r="22" spans="1:11" ht="18" customHeight="1">
      <c r="A22" s="239" t="s">
        <v>410</v>
      </c>
      <c r="B22" s="236" t="s">
        <v>167</v>
      </c>
      <c r="C22" s="311"/>
      <c r="D22" s="311">
        <f>[2]KQKD!C22</f>
        <v>0</v>
      </c>
      <c r="E22" s="311">
        <f>C22</f>
        <v>0</v>
      </c>
      <c r="F22" s="311">
        <f t="shared" si="9"/>
        <v>0</v>
      </c>
      <c r="G22" s="234">
        <f t="shared" si="10"/>
        <v>31282201</v>
      </c>
      <c r="H22" s="234">
        <f t="shared" si="11"/>
        <v>2231864050</v>
      </c>
      <c r="I22" s="234">
        <v>31282201</v>
      </c>
      <c r="J22" s="234">
        <v>2231864050</v>
      </c>
    </row>
    <row r="23" spans="1:11" s="699" customFormat="1" ht="18" customHeight="1">
      <c r="A23" s="697" t="s">
        <v>411</v>
      </c>
      <c r="B23" s="698" t="s">
        <v>168</v>
      </c>
      <c r="C23" s="696">
        <f t="shared" ref="C23:H23" si="12">+C21-C22</f>
        <v>0</v>
      </c>
      <c r="D23" s="696">
        <f t="shared" si="12"/>
        <v>0</v>
      </c>
      <c r="E23" s="696">
        <f t="shared" si="12"/>
        <v>0</v>
      </c>
      <c r="F23" s="696">
        <f t="shared" si="12"/>
        <v>0</v>
      </c>
      <c r="G23" s="696">
        <f t="shared" si="12"/>
        <v>-31282201</v>
      </c>
      <c r="H23" s="696">
        <f t="shared" si="12"/>
        <v>993614769</v>
      </c>
      <c r="I23" s="696">
        <f t="shared" ref="I23" si="13">+I21-I22</f>
        <v>-31282201</v>
      </c>
      <c r="J23" s="696">
        <f t="shared" ref="J23" si="14">+J21-J22</f>
        <v>993614769</v>
      </c>
    </row>
    <row r="24" spans="1:11" s="699" customFormat="1" ht="18" customHeight="1">
      <c r="A24" s="697" t="s">
        <v>412</v>
      </c>
      <c r="B24" s="698" t="s">
        <v>169</v>
      </c>
      <c r="C24" s="696">
        <f>+C23+C20</f>
        <v>-803923115</v>
      </c>
      <c r="D24" s="696">
        <f t="shared" ref="D24:H24" si="15">+D23+D20</f>
        <v>-1023689460</v>
      </c>
      <c r="E24" s="696">
        <f>+E23+E20</f>
        <v>-803923115</v>
      </c>
      <c r="F24" s="696">
        <f t="shared" si="15"/>
        <v>-1023689460</v>
      </c>
      <c r="G24" s="696">
        <f>+G23+G20</f>
        <v>-2217050372</v>
      </c>
      <c r="H24" s="696">
        <f t="shared" si="15"/>
        <v>135222664</v>
      </c>
      <c r="I24" s="696">
        <f t="shared" ref="I24:J24" si="16">+I23+I20</f>
        <v>-2217050372</v>
      </c>
      <c r="J24" s="696">
        <f t="shared" si="16"/>
        <v>-886416927</v>
      </c>
    </row>
    <row r="25" spans="1:11" ht="18" customHeight="1">
      <c r="A25" s="239" t="s">
        <v>413</v>
      </c>
      <c r="B25" s="236" t="s">
        <v>170</v>
      </c>
      <c r="C25" s="311"/>
      <c r="D25" s="311">
        <f>[2]KQKD!C25</f>
        <v>205374740</v>
      </c>
      <c r="E25" s="311">
        <f t="shared" ref="E25:E26" si="17">C25</f>
        <v>0</v>
      </c>
      <c r="F25" s="311">
        <f t="shared" ref="F25:F26" si="18">D25</f>
        <v>205374740</v>
      </c>
      <c r="G25" s="234">
        <f t="shared" ref="G25:G26" si="19">I25</f>
        <v>180729771</v>
      </c>
      <c r="H25" s="234">
        <f t="shared" ref="H25:H26" si="20">J25</f>
        <v>205374740</v>
      </c>
      <c r="I25" s="234">
        <v>180729771</v>
      </c>
      <c r="J25" s="234">
        <v>205374740</v>
      </c>
    </row>
    <row r="26" spans="1:11" ht="18" customHeight="1">
      <c r="A26" s="239" t="s">
        <v>414</v>
      </c>
      <c r="B26" s="236" t="s">
        <v>171</v>
      </c>
      <c r="C26" s="311"/>
      <c r="D26" s="311">
        <f>[2]KQKD!C26</f>
        <v>-205374740</v>
      </c>
      <c r="E26" s="311">
        <f t="shared" si="17"/>
        <v>0</v>
      </c>
      <c r="F26" s="311">
        <f t="shared" si="18"/>
        <v>-205374740</v>
      </c>
      <c r="G26" s="234">
        <f t="shared" si="19"/>
        <v>-230019709</v>
      </c>
      <c r="H26" s="234">
        <f t="shared" si="20"/>
        <v>-205374740</v>
      </c>
      <c r="I26" s="234">
        <v>-230019709</v>
      </c>
      <c r="J26" s="234">
        <v>-205374740</v>
      </c>
    </row>
    <row r="27" spans="1:11" s="699" customFormat="1" ht="18" customHeight="1">
      <c r="A27" s="697" t="s">
        <v>415</v>
      </c>
      <c r="B27" s="698" t="s">
        <v>172</v>
      </c>
      <c r="C27" s="696">
        <f>+C24-C25-C26</f>
        <v>-803923115</v>
      </c>
      <c r="D27" s="696">
        <f t="shared" ref="D27:J27" si="21">+D24-D25-D26</f>
        <v>-1023689460</v>
      </c>
      <c r="E27" s="696">
        <f>+E24-E25-E26</f>
        <v>-803923115</v>
      </c>
      <c r="F27" s="696">
        <f t="shared" si="21"/>
        <v>-1023689460</v>
      </c>
      <c r="G27" s="696">
        <f>+G24-G25-G26</f>
        <v>-2167760434</v>
      </c>
      <c r="H27" s="696">
        <f t="shared" si="21"/>
        <v>135222664</v>
      </c>
      <c r="I27" s="696">
        <f t="shared" si="21"/>
        <v>-2167760434</v>
      </c>
      <c r="J27" s="696">
        <f t="shared" si="21"/>
        <v>-886416927</v>
      </c>
    </row>
    <row r="28" spans="1:11" ht="18" customHeight="1">
      <c r="A28" s="240" t="s">
        <v>416</v>
      </c>
      <c r="B28" s="237" t="s">
        <v>173</v>
      </c>
      <c r="C28" s="974"/>
      <c r="D28" s="314"/>
      <c r="E28" s="974"/>
      <c r="F28" s="315"/>
      <c r="G28" s="313">
        <f>-2167760434-G27</f>
        <v>0</v>
      </c>
      <c r="H28" s="234">
        <f>135222664-H27</f>
        <v>0</v>
      </c>
    </row>
    <row r="29" spans="1:11" hidden="1">
      <c r="A29" s="241" t="s">
        <v>417</v>
      </c>
      <c r="B29" s="316"/>
      <c r="C29" s="317"/>
    </row>
    <row r="30" spans="1:11">
      <c r="A30" s="318"/>
      <c r="B30" s="318"/>
      <c r="C30" s="319"/>
      <c r="D30" s="1017" t="str">
        <f>CD!F118</f>
        <v>Hà nội, ngày 15  tháng 04 năm 2015</v>
      </c>
      <c r="E30" s="1018"/>
      <c r="F30" s="1018"/>
    </row>
    <row r="31" spans="1:11">
      <c r="A31" s="234" t="s">
        <v>625</v>
      </c>
      <c r="B31" s="1013" t="s">
        <v>418</v>
      </c>
      <c r="C31" s="1014"/>
      <c r="D31" s="1019" t="s">
        <v>196</v>
      </c>
      <c r="E31" s="1019"/>
      <c r="F31" s="1019"/>
    </row>
    <row r="32" spans="1:11">
      <c r="C32" s="234"/>
      <c r="E32" s="755"/>
      <c r="F32" s="643"/>
    </row>
    <row r="33" spans="1:7">
      <c r="C33" s="234"/>
      <c r="E33" s="755"/>
      <c r="F33" s="643"/>
    </row>
    <row r="34" spans="1:7" s="320" customFormat="1">
      <c r="D34" s="972"/>
      <c r="E34" s="973"/>
      <c r="F34" s="975"/>
      <c r="G34" s="966"/>
    </row>
    <row r="35" spans="1:7" s="310" customFormat="1" ht="22.5" customHeight="1">
      <c r="A35" s="754" t="s">
        <v>969</v>
      </c>
      <c r="B35" s="1015" t="s">
        <v>154</v>
      </c>
      <c r="C35" s="1016"/>
      <c r="E35" s="756"/>
      <c r="F35" s="756"/>
      <c r="G35" s="750"/>
    </row>
    <row r="36" spans="1:7">
      <c r="E36" s="234"/>
    </row>
    <row r="39" spans="1:7">
      <c r="C39" s="234"/>
    </row>
    <row r="40" spans="1:7">
      <c r="C40" s="234"/>
    </row>
    <row r="41" spans="1:7">
      <c r="C41" s="749"/>
    </row>
    <row r="42" spans="1:7">
      <c r="C42" s="749"/>
    </row>
  </sheetData>
  <mergeCells count="6">
    <mergeCell ref="A8:A9"/>
    <mergeCell ref="B8:B9"/>
    <mergeCell ref="B31:C31"/>
    <mergeCell ref="B35:C35"/>
    <mergeCell ref="D30:F30"/>
    <mergeCell ref="D31:F31"/>
  </mergeCells>
  <phoneticPr fontId="8" type="noConversion"/>
  <pageMargins left="0.36" right="0.16" top="0.3" bottom="0.23" header="0.17" footer="0.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AF77"/>
  <sheetViews>
    <sheetView topLeftCell="A53" workbookViewId="0">
      <selection activeCell="F71" sqref="F71"/>
    </sheetView>
  </sheetViews>
  <sheetFormatPr defaultRowHeight="13.5" outlineLevelCol="1"/>
  <cols>
    <col min="1" max="1" width="5.42578125" style="97" customWidth="1"/>
    <col min="2" max="2" width="26.28515625" style="166" customWidth="1"/>
    <col min="3" max="3" width="17.28515625" style="97" customWidth="1"/>
    <col min="4" max="4" width="6.42578125" style="97" customWidth="1"/>
    <col min="5" max="5" width="7" style="97" customWidth="1"/>
    <col min="6" max="6" width="17.5703125" style="174" customWidth="1"/>
    <col min="7" max="7" width="0.85546875" style="174" hidden="1" customWidth="1"/>
    <col min="8" max="8" width="17.42578125" style="174" customWidth="1"/>
    <col min="9" max="9" width="1.28515625" style="98" hidden="1" customWidth="1"/>
    <col min="10" max="10" width="4.7109375" style="98" hidden="1" customWidth="1"/>
    <col min="11" max="11" width="19.42578125" style="97" hidden="1" customWidth="1"/>
    <col min="12" max="12" width="2.42578125" style="97" hidden="1" customWidth="1"/>
    <col min="13" max="13" width="17.85546875" style="97" hidden="1" customWidth="1"/>
    <col min="14" max="14" width="0" style="166" hidden="1" customWidth="1" outlineLevel="1"/>
    <col min="15" max="15" width="0" style="97" hidden="1" customWidth="1" collapsed="1"/>
    <col min="16" max="17" width="0" style="97" hidden="1" customWidth="1"/>
    <col min="18" max="16384" width="9.140625" style="97"/>
  </cols>
  <sheetData>
    <row r="1" spans="1:14" s="323" customFormat="1" ht="17.100000000000001" customHeight="1">
      <c r="A1" s="321" t="s">
        <v>13</v>
      </c>
      <c r="B1" s="38"/>
      <c r="C1" s="39"/>
      <c r="D1" s="39"/>
      <c r="E1" s="39"/>
      <c r="F1" s="39"/>
      <c r="G1" s="39"/>
      <c r="H1" s="322"/>
      <c r="I1" s="19"/>
      <c r="J1" s="19"/>
      <c r="N1" s="36"/>
    </row>
    <row r="2" spans="1:14" s="20" customFormat="1" ht="16.350000000000001" customHeight="1">
      <c r="A2" s="709" t="str">
        <f>'TM1'!A2</f>
        <v xml:space="preserve"> Địa chỉ: B78, TT9, Khu đô thị Văn Quán, P.Văn Quán, Hà Đông, Hà Nội </v>
      </c>
      <c r="B2" s="16"/>
      <c r="C2" s="17"/>
      <c r="D2" s="17"/>
      <c r="E2" s="17"/>
      <c r="F2" s="17"/>
      <c r="G2" s="17"/>
      <c r="H2" s="17"/>
      <c r="I2" s="18"/>
      <c r="J2" s="19"/>
      <c r="N2" s="21"/>
    </row>
    <row r="3" spans="1:14" s="20" customFormat="1" ht="5.0999999999999996" customHeight="1" thickBot="1">
      <c r="A3" s="22"/>
      <c r="B3" s="23"/>
      <c r="C3" s="24"/>
      <c r="D3" s="24"/>
      <c r="E3" s="24"/>
      <c r="F3" s="24"/>
      <c r="G3" s="24"/>
      <c r="H3" s="24"/>
      <c r="I3" s="18"/>
      <c r="J3" s="19"/>
      <c r="N3" s="21"/>
    </row>
    <row r="4" spans="1:14" s="31" customFormat="1" ht="15" hidden="1" customHeight="1">
      <c r="A4" s="25"/>
      <c r="B4" s="26"/>
      <c r="C4" s="27"/>
      <c r="D4" s="27"/>
      <c r="E4" s="28"/>
      <c r="F4" s="27"/>
      <c r="G4" s="27"/>
      <c r="H4" s="27"/>
      <c r="I4" s="29"/>
      <c r="J4" s="30"/>
      <c r="N4" s="21"/>
    </row>
    <row r="5" spans="1:14" s="35" customFormat="1" ht="21.95" customHeight="1">
      <c r="A5" s="32" t="s">
        <v>55</v>
      </c>
      <c r="B5" s="33"/>
      <c r="C5" s="25"/>
      <c r="D5" s="25"/>
      <c r="E5" s="34"/>
      <c r="F5" s="25"/>
      <c r="G5" s="25"/>
      <c r="H5" s="25"/>
      <c r="I5" s="30"/>
      <c r="J5" s="29" t="s">
        <v>56</v>
      </c>
      <c r="N5" s="36" t="s">
        <v>57</v>
      </c>
    </row>
    <row r="6" spans="1:14" s="35" customFormat="1" ht="15" customHeight="1">
      <c r="A6" s="34" t="s">
        <v>58</v>
      </c>
      <c r="B6" s="33"/>
      <c r="C6" s="25"/>
      <c r="D6" s="25"/>
      <c r="E6" s="34"/>
      <c r="F6" s="25"/>
      <c r="G6" s="25"/>
      <c r="H6" s="25"/>
      <c r="I6" s="30"/>
      <c r="J6" s="30"/>
      <c r="N6" s="36" t="s">
        <v>58</v>
      </c>
    </row>
    <row r="7" spans="1:14" s="35" customFormat="1" ht="15" customHeight="1">
      <c r="A7" s="979" t="s">
        <v>986</v>
      </c>
      <c r="B7" s="33"/>
      <c r="C7" s="25"/>
      <c r="D7" s="25"/>
      <c r="E7" s="34"/>
      <c r="F7" s="25"/>
      <c r="G7" s="25"/>
      <c r="H7" s="25"/>
      <c r="I7" s="30"/>
      <c r="J7" s="30"/>
      <c r="N7" s="36"/>
    </row>
    <row r="8" spans="1:14" s="35" customFormat="1" ht="6" customHeight="1">
      <c r="A8" s="37"/>
      <c r="B8" s="38"/>
      <c r="C8" s="37"/>
      <c r="D8" s="37"/>
      <c r="E8" s="39"/>
      <c r="F8" s="37"/>
      <c r="G8" s="37"/>
      <c r="H8" s="37"/>
      <c r="I8" s="30"/>
      <c r="J8" s="30"/>
      <c r="N8" s="36"/>
    </row>
    <row r="9" spans="1:14" s="31" customFormat="1" ht="15" customHeight="1">
      <c r="A9" s="40"/>
      <c r="B9" s="16"/>
      <c r="C9" s="40"/>
      <c r="D9" s="40"/>
      <c r="E9" s="17"/>
      <c r="F9" s="40"/>
      <c r="G9" s="40"/>
      <c r="H9" s="41" t="s">
        <v>533</v>
      </c>
      <c r="I9" s="29"/>
      <c r="J9" s="30"/>
      <c r="N9" s="21"/>
    </row>
    <row r="10" spans="1:14" s="31" customFormat="1" ht="24" customHeight="1">
      <c r="A10" s="1020"/>
      <c r="B10" s="1022" t="s">
        <v>59</v>
      </c>
      <c r="C10" s="1023"/>
      <c r="D10" s="1020" t="s">
        <v>60</v>
      </c>
      <c r="E10" s="1025" t="s">
        <v>61</v>
      </c>
      <c r="F10" s="1032" t="s">
        <v>62</v>
      </c>
      <c r="G10" s="1032"/>
      <c r="H10" s="1032"/>
      <c r="I10" s="29"/>
      <c r="J10" s="30"/>
      <c r="N10" s="21"/>
    </row>
    <row r="11" spans="1:14" s="48" customFormat="1" ht="20.25" customHeight="1">
      <c r="A11" s="1021" t="s">
        <v>534</v>
      </c>
      <c r="B11" s="1024"/>
      <c r="C11" s="1024"/>
      <c r="D11" s="1021"/>
      <c r="E11" s="1024"/>
      <c r="F11" s="43" t="s">
        <v>396</v>
      </c>
      <c r="G11" s="44"/>
      <c r="H11" s="43" t="s">
        <v>395</v>
      </c>
      <c r="I11" s="45"/>
      <c r="J11" s="46"/>
      <c r="K11" s="47" t="s">
        <v>63</v>
      </c>
      <c r="M11" s="49" t="s">
        <v>64</v>
      </c>
      <c r="N11" s="50"/>
    </row>
    <row r="12" spans="1:14" s="57" customFormat="1" ht="15" hidden="1" customHeight="1">
      <c r="A12" s="51"/>
      <c r="B12" s="52"/>
      <c r="C12" s="51"/>
      <c r="D12" s="42"/>
      <c r="E12" s="53"/>
      <c r="F12" s="54"/>
      <c r="G12" s="54"/>
      <c r="H12" s="54"/>
      <c r="I12" s="55"/>
      <c r="J12" s="56"/>
      <c r="N12" s="36"/>
    </row>
    <row r="13" spans="1:14" s="66" customFormat="1" ht="18.75" customHeight="1">
      <c r="A13" s="58" t="s">
        <v>174</v>
      </c>
      <c r="B13" s="59" t="s">
        <v>65</v>
      </c>
      <c r="C13" s="58"/>
      <c r="D13" s="60"/>
      <c r="E13" s="60"/>
      <c r="F13" s="61"/>
      <c r="G13" s="61"/>
      <c r="H13" s="61"/>
      <c r="I13" s="62"/>
      <c r="J13" s="63"/>
      <c r="K13" s="64"/>
      <c r="L13" s="64"/>
      <c r="M13" s="64"/>
      <c r="N13" s="65" t="s">
        <v>65</v>
      </c>
    </row>
    <row r="14" spans="1:14" s="66" customFormat="1" ht="18.75" hidden="1" customHeight="1">
      <c r="A14" s="58"/>
      <c r="B14" s="59"/>
      <c r="C14" s="58"/>
      <c r="D14" s="60"/>
      <c r="E14" s="60"/>
      <c r="F14" s="61"/>
      <c r="G14" s="67"/>
      <c r="H14" s="61"/>
      <c r="I14" s="62"/>
      <c r="J14" s="63"/>
      <c r="K14" s="64"/>
      <c r="L14" s="64"/>
      <c r="M14" s="64"/>
      <c r="N14" s="65"/>
    </row>
    <row r="15" spans="1:14" s="79" customFormat="1" ht="18.75" customHeight="1">
      <c r="A15" s="80" t="s">
        <v>175</v>
      </c>
      <c r="B15" s="81" t="s">
        <v>66</v>
      </c>
      <c r="C15" s="82"/>
      <c r="D15" s="83" t="s">
        <v>155</v>
      </c>
      <c r="E15" s="84"/>
      <c r="F15" s="104">
        <f>[3]CF1!F17</f>
        <v>-803923115</v>
      </c>
      <c r="G15" s="85"/>
      <c r="H15" s="104">
        <f>[2]LCGT!F15</f>
        <v>-1023689460</v>
      </c>
      <c r="I15" s="74"/>
      <c r="J15" s="75"/>
      <c r="K15" s="76" t="e">
        <f>CF1_NAMNAY</f>
        <v>#NAME?</v>
      </c>
      <c r="L15" s="77"/>
      <c r="M15" s="76" t="e">
        <f>F15-K15</f>
        <v>#NAME?</v>
      </c>
      <c r="N15" s="78" t="s">
        <v>66</v>
      </c>
    </row>
    <row r="16" spans="1:14" s="79" customFormat="1" ht="18.75" customHeight="1">
      <c r="A16" s="710" t="s">
        <v>176</v>
      </c>
      <c r="B16" s="711" t="s">
        <v>67</v>
      </c>
      <c r="C16" s="712"/>
      <c r="D16" s="713"/>
      <c r="E16" s="714"/>
      <c r="F16" s="715"/>
      <c r="G16" s="716"/>
      <c r="H16" s="715"/>
      <c r="I16" s="74"/>
      <c r="J16" s="75"/>
      <c r="K16" s="77"/>
      <c r="L16" s="77"/>
      <c r="M16" s="77"/>
      <c r="N16" s="78" t="s">
        <v>67</v>
      </c>
    </row>
    <row r="17" spans="1:14" ht="18.75" customHeight="1">
      <c r="A17" s="86" t="s">
        <v>178</v>
      </c>
      <c r="B17" s="87" t="s">
        <v>68</v>
      </c>
      <c r="C17" s="88"/>
      <c r="D17" s="89" t="s">
        <v>156</v>
      </c>
      <c r="E17" s="90"/>
      <c r="F17" s="983">
        <f>[3]CF1!F19</f>
        <v>55409577</v>
      </c>
      <c r="G17" s="92"/>
      <c r="H17" s="983">
        <f>[2]LCGT!F17</f>
        <v>55409577</v>
      </c>
      <c r="I17" s="93"/>
      <c r="J17" s="93"/>
      <c r="K17" s="94" t="e">
        <f>CF1_NAMNAY</f>
        <v>#NAME?</v>
      </c>
      <c r="L17" s="95"/>
      <c r="M17" s="94" t="e">
        <f>F17-K17</f>
        <v>#NAME?</v>
      </c>
      <c r="N17" s="96" t="s">
        <v>68</v>
      </c>
    </row>
    <row r="18" spans="1:14" ht="18.75" customHeight="1">
      <c r="A18" s="86" t="s">
        <v>178</v>
      </c>
      <c r="B18" s="87" t="s">
        <v>69</v>
      </c>
      <c r="C18" s="88"/>
      <c r="D18" s="89" t="s">
        <v>70</v>
      </c>
      <c r="E18" s="90"/>
      <c r="F18" s="983">
        <f>[3]CF1!F20</f>
        <v>0</v>
      </c>
      <c r="G18" s="92"/>
      <c r="H18" s="983">
        <f>[2]LCGT!F18</f>
        <v>0</v>
      </c>
      <c r="I18" s="93"/>
      <c r="K18" s="94" t="e">
        <f>CF1_NAMNAY</f>
        <v>#NAME?</v>
      </c>
      <c r="L18" s="95"/>
      <c r="M18" s="94" t="e">
        <f>F18-K18</f>
        <v>#NAME?</v>
      </c>
      <c r="N18" s="96" t="s">
        <v>69</v>
      </c>
    </row>
    <row r="19" spans="1:14" ht="18.75" customHeight="1">
      <c r="A19" s="86" t="s">
        <v>178</v>
      </c>
      <c r="B19" s="87" t="s">
        <v>71</v>
      </c>
      <c r="C19" s="88"/>
      <c r="D19" s="89" t="s">
        <v>72</v>
      </c>
      <c r="E19" s="90"/>
      <c r="F19" s="983">
        <f>[3]CF1!F21</f>
        <v>0</v>
      </c>
      <c r="G19" s="92"/>
      <c r="H19" s="983">
        <v>0</v>
      </c>
      <c r="I19" s="93"/>
      <c r="K19" s="94" t="e">
        <f>CF1_NAMNAY</f>
        <v>#NAME?</v>
      </c>
      <c r="L19" s="95"/>
      <c r="M19" s="94" t="e">
        <f>F19-K19</f>
        <v>#NAME?</v>
      </c>
      <c r="N19" s="96" t="s">
        <v>71</v>
      </c>
    </row>
    <row r="20" spans="1:14" ht="18.75" customHeight="1">
      <c r="A20" s="86" t="s">
        <v>178</v>
      </c>
      <c r="B20" s="87" t="s">
        <v>73</v>
      </c>
      <c r="C20" s="88"/>
      <c r="D20" s="89" t="s">
        <v>74</v>
      </c>
      <c r="E20" s="90"/>
      <c r="F20" s="983">
        <f>[3]CF1!F22</f>
        <v>0</v>
      </c>
      <c r="G20" s="92"/>
      <c r="H20" s="983">
        <f>[2]LCGT!F20</f>
        <v>0</v>
      </c>
      <c r="I20" s="93"/>
      <c r="K20" s="94" t="e">
        <f>CF1_NAMNAY</f>
        <v>#NAME?</v>
      </c>
      <c r="L20" s="95"/>
      <c r="M20" s="94" t="e">
        <f>F20-K20</f>
        <v>#NAME?</v>
      </c>
      <c r="N20" s="96" t="s">
        <v>73</v>
      </c>
    </row>
    <row r="21" spans="1:14" ht="18.75" customHeight="1">
      <c r="A21" s="86" t="s">
        <v>178</v>
      </c>
      <c r="B21" s="87" t="s">
        <v>75</v>
      </c>
      <c r="C21" s="88"/>
      <c r="D21" s="89" t="s">
        <v>76</v>
      </c>
      <c r="E21" s="90"/>
      <c r="F21" s="983">
        <f>[3]CF1!F23</f>
        <v>236900750</v>
      </c>
      <c r="G21" s="984"/>
      <c r="H21" s="983">
        <f>[2]LCGT!F21</f>
        <v>354449398</v>
      </c>
      <c r="I21" s="93"/>
      <c r="J21" s="93"/>
      <c r="K21" s="94" t="e">
        <f>CF1_NAMNAY</f>
        <v>#NAME?</v>
      </c>
      <c r="L21" s="95"/>
      <c r="M21" s="94" t="e">
        <f>F21-K21</f>
        <v>#NAME?</v>
      </c>
      <c r="N21" s="96" t="s">
        <v>75</v>
      </c>
    </row>
    <row r="22" spans="1:14" s="725" customFormat="1" ht="32.25" customHeight="1">
      <c r="A22" s="717" t="s">
        <v>177</v>
      </c>
      <c r="B22" s="1026" t="s">
        <v>572</v>
      </c>
      <c r="C22" s="1027"/>
      <c r="D22" s="718" t="s">
        <v>78</v>
      </c>
      <c r="E22" s="719"/>
      <c r="F22" s="157">
        <f>SUM(F15:F21)</f>
        <v>-511612788</v>
      </c>
      <c r="G22" s="160"/>
      <c r="H22" s="157">
        <f>SUM(H15:H21)</f>
        <v>-613830485</v>
      </c>
      <c r="I22" s="720"/>
      <c r="J22" s="721"/>
      <c r="K22" s="722" t="e">
        <f>SUM(K15:K21)</f>
        <v>#NAME?</v>
      </c>
      <c r="L22" s="723"/>
      <c r="M22" s="722" t="e">
        <f t="shared" ref="M22:M30" si="0">F22-K22</f>
        <v>#NAME?</v>
      </c>
      <c r="N22" s="724" t="s">
        <v>77</v>
      </c>
    </row>
    <row r="23" spans="1:14" ht="18.75" customHeight="1">
      <c r="A23" s="86" t="s">
        <v>178</v>
      </c>
      <c r="B23" s="87" t="s">
        <v>79</v>
      </c>
      <c r="C23" s="88"/>
      <c r="D23" s="89" t="s">
        <v>80</v>
      </c>
      <c r="E23" s="90"/>
      <c r="F23" s="983">
        <f>[3]CF1!F26</f>
        <v>3369047502</v>
      </c>
      <c r="G23" s="92"/>
      <c r="H23" s="983">
        <f>[2]LCGT!F23</f>
        <v>3210362010</v>
      </c>
      <c r="I23" s="93"/>
      <c r="K23" s="94" t="e">
        <f t="shared" ref="K23:K30" si="1">CF1_NAMNAY</f>
        <v>#NAME?</v>
      </c>
      <c r="L23" s="95"/>
      <c r="M23" s="94" t="e">
        <f t="shared" si="0"/>
        <v>#NAME?</v>
      </c>
      <c r="N23" s="96" t="s">
        <v>79</v>
      </c>
    </row>
    <row r="24" spans="1:14" ht="18.75" customHeight="1">
      <c r="A24" s="86" t="s">
        <v>178</v>
      </c>
      <c r="B24" s="87" t="s">
        <v>81</v>
      </c>
      <c r="C24" s="88"/>
      <c r="D24" s="89" t="s">
        <v>157</v>
      </c>
      <c r="E24" s="90"/>
      <c r="F24" s="983">
        <f>[3]CF1!F27</f>
        <v>941453252</v>
      </c>
      <c r="G24" s="92"/>
      <c r="H24" s="983">
        <f>[2]LCGT!F24</f>
        <v>222112655</v>
      </c>
      <c r="I24" s="93"/>
      <c r="K24" s="94" t="e">
        <f t="shared" si="1"/>
        <v>#NAME?</v>
      </c>
      <c r="L24" s="95"/>
      <c r="M24" s="94" t="e">
        <f t="shared" si="0"/>
        <v>#NAME?</v>
      </c>
      <c r="N24" s="96" t="s">
        <v>81</v>
      </c>
    </row>
    <row r="25" spans="1:14" ht="18.75" customHeight="1">
      <c r="A25" s="86" t="s">
        <v>178</v>
      </c>
      <c r="B25" s="87" t="s">
        <v>82</v>
      </c>
      <c r="C25" s="88"/>
      <c r="D25" s="89" t="s">
        <v>158</v>
      </c>
      <c r="E25" s="90"/>
      <c r="F25" s="983">
        <f>[3]CF1!F28</f>
        <v>-2128990574</v>
      </c>
      <c r="G25" s="92"/>
      <c r="H25" s="983">
        <f>[2]LCGT!F25</f>
        <v>165611845</v>
      </c>
      <c r="I25" s="93"/>
      <c r="K25" s="94" t="e">
        <f t="shared" si="1"/>
        <v>#NAME?</v>
      </c>
      <c r="L25" s="95"/>
      <c r="M25" s="94" t="e">
        <f t="shared" si="0"/>
        <v>#NAME?</v>
      </c>
      <c r="N25" s="96" t="s">
        <v>82</v>
      </c>
    </row>
    <row r="26" spans="1:14" ht="18.75" customHeight="1">
      <c r="A26" s="86" t="s">
        <v>178</v>
      </c>
      <c r="B26" s="87" t="s">
        <v>83</v>
      </c>
      <c r="C26" s="88"/>
      <c r="D26" s="89" t="s">
        <v>84</v>
      </c>
      <c r="E26" s="90"/>
      <c r="F26" s="983">
        <f>[3]CF1!F29</f>
        <v>48000000</v>
      </c>
      <c r="G26" s="92"/>
      <c r="H26" s="983">
        <f>[2]LCGT!F26</f>
        <v>0</v>
      </c>
      <c r="I26" s="93"/>
      <c r="K26" s="94" t="e">
        <f t="shared" si="1"/>
        <v>#NAME?</v>
      </c>
      <c r="L26" s="95"/>
      <c r="M26" s="94" t="e">
        <f t="shared" si="0"/>
        <v>#NAME?</v>
      </c>
      <c r="N26" s="96" t="s">
        <v>83</v>
      </c>
    </row>
    <row r="27" spans="1:14" ht="18.75" customHeight="1">
      <c r="A27" s="86" t="s">
        <v>178</v>
      </c>
      <c r="B27" s="87" t="s">
        <v>85</v>
      </c>
      <c r="C27" s="88"/>
      <c r="D27" s="89" t="s">
        <v>86</v>
      </c>
      <c r="E27" s="90"/>
      <c r="F27" s="983">
        <f>[3]CF1!F30</f>
        <v>-217227687</v>
      </c>
      <c r="G27" s="92"/>
      <c r="H27" s="983">
        <f>[2]LCGT!F27</f>
        <v>-333463836</v>
      </c>
      <c r="I27" s="93"/>
      <c r="J27" s="93"/>
      <c r="K27" s="94" t="e">
        <f t="shared" si="1"/>
        <v>#NAME?</v>
      </c>
      <c r="L27" s="95"/>
      <c r="M27" s="94" t="e">
        <f t="shared" si="0"/>
        <v>#NAME?</v>
      </c>
      <c r="N27" s="96" t="s">
        <v>85</v>
      </c>
    </row>
    <row r="28" spans="1:14" ht="18.75" customHeight="1">
      <c r="A28" s="86" t="s">
        <v>178</v>
      </c>
      <c r="B28" s="87" t="s">
        <v>87</v>
      </c>
      <c r="C28" s="88"/>
      <c r="D28" s="89" t="s">
        <v>88</v>
      </c>
      <c r="E28" s="90"/>
      <c r="F28" s="983">
        <f>[3]CF1!F31</f>
        <v>0</v>
      </c>
      <c r="G28" s="92"/>
      <c r="H28" s="983">
        <f>[2]LCGT!F28</f>
        <v>0</v>
      </c>
      <c r="I28" s="93"/>
      <c r="J28" s="93"/>
      <c r="K28" s="94" t="e">
        <f t="shared" si="1"/>
        <v>#NAME?</v>
      </c>
      <c r="L28" s="95"/>
      <c r="M28" s="94" t="e">
        <f t="shared" si="0"/>
        <v>#NAME?</v>
      </c>
      <c r="N28" s="96" t="s">
        <v>87</v>
      </c>
    </row>
    <row r="29" spans="1:14" ht="18.75" customHeight="1">
      <c r="A29" s="86" t="s">
        <v>178</v>
      </c>
      <c r="B29" s="87" t="s">
        <v>89</v>
      </c>
      <c r="C29" s="88"/>
      <c r="D29" s="89" t="s">
        <v>90</v>
      </c>
      <c r="E29" s="90"/>
      <c r="F29" s="983">
        <f>[3]CF1!F31</f>
        <v>0</v>
      </c>
      <c r="G29" s="92"/>
      <c r="H29" s="983">
        <f>[2]LCGT!F29</f>
        <v>0</v>
      </c>
      <c r="I29" s="93"/>
      <c r="J29" s="93"/>
      <c r="K29" s="94" t="e">
        <f t="shared" si="1"/>
        <v>#NAME?</v>
      </c>
      <c r="L29" s="95"/>
      <c r="M29" s="94" t="e">
        <f t="shared" si="0"/>
        <v>#NAME?</v>
      </c>
      <c r="N29" s="96" t="s">
        <v>89</v>
      </c>
    </row>
    <row r="30" spans="1:14" ht="18.75" customHeight="1">
      <c r="A30" s="86" t="s">
        <v>178</v>
      </c>
      <c r="B30" s="87" t="s">
        <v>91</v>
      </c>
      <c r="C30" s="88"/>
      <c r="D30" s="89" t="s">
        <v>92</v>
      </c>
      <c r="E30" s="90"/>
      <c r="F30" s="983">
        <f>[4]CF1!F33</f>
        <v>0</v>
      </c>
      <c r="G30" s="92"/>
      <c r="H30" s="983">
        <f>[2]LCGT!F30</f>
        <v>0</v>
      </c>
      <c r="I30" s="93"/>
      <c r="J30" s="93"/>
      <c r="K30" s="94" t="e">
        <f t="shared" si="1"/>
        <v>#NAME?</v>
      </c>
      <c r="L30" s="95"/>
      <c r="M30" s="94" t="e">
        <f t="shared" si="0"/>
        <v>#NAME?</v>
      </c>
      <c r="N30" s="96" t="s">
        <v>91</v>
      </c>
    </row>
    <row r="31" spans="1:14" ht="18.75" hidden="1" customHeight="1">
      <c r="A31" s="105"/>
      <c r="B31" s="106"/>
      <c r="C31" s="107"/>
      <c r="D31" s="108"/>
      <c r="E31" s="109"/>
      <c r="F31" s="110"/>
      <c r="G31" s="110"/>
      <c r="H31" s="110"/>
      <c r="I31" s="93"/>
      <c r="K31" s="111"/>
      <c r="L31" s="95"/>
      <c r="M31" s="111"/>
      <c r="N31" s="96"/>
    </row>
    <row r="32" spans="1:14" s="79" customFormat="1" ht="18.75" customHeight="1">
      <c r="A32" s="112"/>
      <c r="B32" s="68" t="s">
        <v>93</v>
      </c>
      <c r="C32" s="69"/>
      <c r="D32" s="70" t="s">
        <v>159</v>
      </c>
      <c r="E32" s="71"/>
      <c r="F32" s="72">
        <f>SUM(F22:F30)</f>
        <v>1500669705</v>
      </c>
      <c r="G32" s="73"/>
      <c r="H32" s="72">
        <f>SUM(H22:H30)</f>
        <v>2650792189</v>
      </c>
      <c r="I32" s="74"/>
      <c r="J32" s="75"/>
      <c r="K32" s="113" t="e">
        <f>SUM(K22:K30)</f>
        <v>#NAME?</v>
      </c>
      <c r="L32" s="77"/>
      <c r="M32" s="113" t="e">
        <f>F32-K32</f>
        <v>#NAME?</v>
      </c>
      <c r="N32" s="78" t="s">
        <v>93</v>
      </c>
    </row>
    <row r="33" spans="1:32" s="79" customFormat="1" ht="18.75" hidden="1" customHeight="1">
      <c r="A33" s="112"/>
      <c r="B33" s="68"/>
      <c r="C33" s="69"/>
      <c r="D33" s="71"/>
      <c r="E33" s="71"/>
      <c r="F33" s="114"/>
      <c r="G33" s="115"/>
      <c r="H33" s="114"/>
      <c r="I33" s="74"/>
      <c r="J33" s="75"/>
      <c r="K33" s="77"/>
      <c r="L33" s="77"/>
      <c r="M33" s="77"/>
      <c r="N33" s="78"/>
    </row>
    <row r="34" spans="1:32" s="79" customFormat="1" ht="18.75" hidden="1" customHeight="1">
      <c r="A34" s="112"/>
      <c r="B34" s="68"/>
      <c r="C34" s="69"/>
      <c r="D34" s="71"/>
      <c r="E34" s="71"/>
      <c r="F34" s="114"/>
      <c r="G34" s="115"/>
      <c r="H34" s="114"/>
      <c r="I34" s="74"/>
      <c r="J34" s="75"/>
      <c r="K34" s="77"/>
      <c r="L34" s="77"/>
      <c r="M34" s="77"/>
      <c r="N34" s="78"/>
    </row>
    <row r="35" spans="1:32" s="66" customFormat="1" ht="18.75" customHeight="1">
      <c r="A35" s="116" t="s">
        <v>179</v>
      </c>
      <c r="B35" s="117" t="s">
        <v>94</v>
      </c>
      <c r="C35" s="118"/>
      <c r="D35" s="119"/>
      <c r="E35" s="119"/>
      <c r="F35" s="120"/>
      <c r="G35" s="121"/>
      <c r="H35" s="120"/>
      <c r="I35" s="62"/>
      <c r="J35" s="63"/>
      <c r="K35" s="64"/>
      <c r="L35" s="64"/>
      <c r="M35" s="64"/>
      <c r="N35" s="65" t="s">
        <v>94</v>
      </c>
    </row>
    <row r="36" spans="1:32" s="66" customFormat="1" ht="18.75" hidden="1" customHeight="1">
      <c r="A36" s="122"/>
      <c r="B36" s="123"/>
      <c r="C36" s="124"/>
      <c r="D36" s="125"/>
      <c r="E36" s="125"/>
      <c r="F36" s="126"/>
      <c r="G36" s="127"/>
      <c r="H36" s="126"/>
      <c r="I36" s="62"/>
      <c r="J36" s="63"/>
      <c r="K36" s="64"/>
      <c r="L36" s="64"/>
      <c r="M36" s="64"/>
      <c r="N36" s="65"/>
    </row>
    <row r="37" spans="1:32" s="708" customFormat="1" ht="30.75" customHeight="1">
      <c r="A37" s="701" t="s">
        <v>175</v>
      </c>
      <c r="B37" s="1030" t="s">
        <v>565</v>
      </c>
      <c r="C37" s="1031"/>
      <c r="D37" s="702" t="s">
        <v>160</v>
      </c>
      <c r="E37" s="703"/>
      <c r="F37" s="128"/>
      <c r="G37" s="128"/>
      <c r="H37" s="983"/>
      <c r="I37" s="704"/>
      <c r="J37" s="705"/>
      <c r="K37" s="706"/>
      <c r="L37" s="706"/>
      <c r="M37" s="706"/>
      <c r="N37" s="707" t="s">
        <v>95</v>
      </c>
    </row>
    <row r="38" spans="1:32" s="708" customFormat="1" ht="30.75" customHeight="1">
      <c r="A38" s="701" t="s">
        <v>176</v>
      </c>
      <c r="B38" s="1030" t="s">
        <v>566</v>
      </c>
      <c r="C38" s="1031"/>
      <c r="D38" s="702" t="s">
        <v>161</v>
      </c>
      <c r="E38" s="703"/>
      <c r="F38" s="91"/>
      <c r="G38" s="92"/>
      <c r="H38" s="983">
        <f>[2]LCGT!F38</f>
        <v>0</v>
      </c>
      <c r="I38" s="704"/>
      <c r="J38" s="705"/>
      <c r="K38" s="706"/>
      <c r="L38" s="706"/>
      <c r="M38" s="706"/>
      <c r="N38" s="707" t="s">
        <v>96</v>
      </c>
    </row>
    <row r="39" spans="1:32" s="708" customFormat="1" ht="30.75" customHeight="1">
      <c r="A39" s="701" t="s">
        <v>177</v>
      </c>
      <c r="B39" s="1030" t="s">
        <v>567</v>
      </c>
      <c r="C39" s="1031"/>
      <c r="D39" s="702" t="s">
        <v>162</v>
      </c>
      <c r="E39" s="703"/>
      <c r="F39" s="91"/>
      <c r="G39" s="92"/>
      <c r="H39" s="983">
        <f>[2]LCGT!F39</f>
        <v>0</v>
      </c>
      <c r="I39" s="704"/>
      <c r="J39" s="705"/>
      <c r="K39" s="706"/>
      <c r="L39" s="706"/>
      <c r="M39" s="706"/>
      <c r="N39" s="707" t="s">
        <v>97</v>
      </c>
    </row>
    <row r="40" spans="1:32" ht="30.75" customHeight="1">
      <c r="A40" s="86" t="s">
        <v>0</v>
      </c>
      <c r="B40" s="1030" t="s">
        <v>568</v>
      </c>
      <c r="C40" s="1031"/>
      <c r="D40" s="89" t="s">
        <v>163</v>
      </c>
      <c r="E40" s="90"/>
      <c r="F40" s="91"/>
      <c r="G40" s="92"/>
      <c r="H40" s="983">
        <f>[2]LCGT!F40</f>
        <v>0</v>
      </c>
      <c r="I40" s="93"/>
      <c r="K40" s="95"/>
      <c r="L40" s="95"/>
      <c r="M40" s="95"/>
      <c r="N40" s="96" t="s">
        <v>98</v>
      </c>
    </row>
    <row r="41" spans="1:32" ht="18.75" customHeight="1">
      <c r="A41" s="86" t="s">
        <v>1</v>
      </c>
      <c r="B41" s="87" t="s">
        <v>99</v>
      </c>
      <c r="C41" s="88"/>
      <c r="D41" s="89" t="s">
        <v>164</v>
      </c>
      <c r="E41" s="90"/>
      <c r="F41" s="91"/>
      <c r="G41" s="92"/>
      <c r="H41" s="983">
        <f>[2]LCGT!F41</f>
        <v>0</v>
      </c>
      <c r="I41" s="93"/>
      <c r="J41" s="93"/>
      <c r="K41" s="94" t="e">
        <f>CF1_NAMNAY</f>
        <v>#NAME?</v>
      </c>
      <c r="L41" s="95"/>
      <c r="M41" s="94" t="e">
        <f>F41-K41</f>
        <v>#NAME?</v>
      </c>
      <c r="N41" s="96" t="s">
        <v>99</v>
      </c>
    </row>
    <row r="42" spans="1:32" ht="18.75" customHeight="1">
      <c r="A42" s="86" t="s">
        <v>2</v>
      </c>
      <c r="B42" s="87" t="s">
        <v>100</v>
      </c>
      <c r="C42" s="88"/>
      <c r="D42" s="89" t="s">
        <v>101</v>
      </c>
      <c r="E42" s="90"/>
      <c r="F42" s="91"/>
      <c r="G42" s="92"/>
      <c r="H42" s="983">
        <f>[2]LCGT!F42</f>
        <v>0</v>
      </c>
      <c r="I42" s="93"/>
      <c r="J42" s="93"/>
      <c r="K42" s="94" t="e">
        <f>CF1_NAMNAY</f>
        <v>#NAME?</v>
      </c>
      <c r="L42" s="95"/>
      <c r="M42" s="94" t="e">
        <f>F42-K42</f>
        <v>#NAME?</v>
      </c>
      <c r="N42" s="96" t="s">
        <v>100</v>
      </c>
    </row>
    <row r="43" spans="1:32" ht="18.75" customHeight="1">
      <c r="A43" s="86" t="s">
        <v>37</v>
      </c>
      <c r="B43" s="87" t="s">
        <v>102</v>
      </c>
      <c r="C43" s="88"/>
      <c r="D43" s="89" t="s">
        <v>103</v>
      </c>
      <c r="E43" s="90"/>
      <c r="F43" s="91"/>
      <c r="G43" s="92"/>
      <c r="H43" s="983">
        <f>[2]LCGT!F43</f>
        <v>0</v>
      </c>
      <c r="I43" s="93"/>
      <c r="J43" s="93"/>
      <c r="K43" s="94" t="e">
        <f>CF1_NAMNAY</f>
        <v>#NAME?</v>
      </c>
      <c r="L43" s="95"/>
      <c r="M43" s="94" t="e">
        <f>F43-K43</f>
        <v>#NAME?</v>
      </c>
      <c r="N43" s="96" t="s">
        <v>102</v>
      </c>
    </row>
    <row r="44" spans="1:32" ht="18.75" hidden="1" customHeight="1">
      <c r="A44" s="86"/>
      <c r="B44" s="87"/>
      <c r="C44" s="88"/>
      <c r="D44" s="89"/>
      <c r="E44" s="90"/>
      <c r="F44" s="128"/>
      <c r="G44" s="128"/>
      <c r="H44" s="128"/>
      <c r="I44" s="93"/>
      <c r="K44" s="111"/>
      <c r="L44" s="95"/>
      <c r="M44" s="111"/>
      <c r="N44" s="96"/>
    </row>
    <row r="45" spans="1:32" s="79" customFormat="1" ht="18.75" customHeight="1">
      <c r="A45" s="129"/>
      <c r="B45" s="99" t="s">
        <v>104</v>
      </c>
      <c r="C45" s="100"/>
      <c r="D45" s="101" t="s">
        <v>165</v>
      </c>
      <c r="E45" s="102"/>
      <c r="F45" s="130">
        <f>SUM(F37:F43)</f>
        <v>0</v>
      </c>
      <c r="G45" s="103"/>
      <c r="H45" s="130">
        <f>SUM(H37:H43)</f>
        <v>0</v>
      </c>
      <c r="I45" s="74"/>
      <c r="J45" s="75"/>
      <c r="K45" s="113" t="e">
        <f>SUM(K37:K43)</f>
        <v>#NAME?</v>
      </c>
      <c r="L45" s="77"/>
      <c r="M45" s="113" t="e">
        <f>F45-K45</f>
        <v>#NAME?</v>
      </c>
      <c r="N45" s="78" t="s">
        <v>104</v>
      </c>
    </row>
    <row r="46" spans="1:32" s="20" customFormat="1" ht="16.350000000000001" hidden="1" customHeight="1">
      <c r="A46" s="131" t="s">
        <v>535</v>
      </c>
      <c r="B46" s="132"/>
      <c r="C46" s="133"/>
      <c r="D46" s="134"/>
      <c r="E46" s="135"/>
      <c r="F46" s="136"/>
      <c r="G46" s="54"/>
      <c r="H46" s="136"/>
      <c r="I46" s="18"/>
      <c r="J46" s="19"/>
      <c r="N46" s="16"/>
    </row>
    <row r="47" spans="1:32" s="142" customFormat="1" ht="16.350000000000001" hidden="1" customHeight="1">
      <c r="A47" s="51" t="s">
        <v>123</v>
      </c>
      <c r="B47" s="137"/>
      <c r="C47" s="138"/>
      <c r="D47" s="139"/>
      <c r="E47" s="135"/>
      <c r="F47" s="140"/>
      <c r="G47" s="134"/>
      <c r="H47" s="140"/>
      <c r="I47" s="141"/>
      <c r="J47" s="56"/>
      <c r="AC47" s="143"/>
      <c r="AD47" s="143"/>
      <c r="AE47" s="143"/>
      <c r="AF47" s="143"/>
    </row>
    <row r="48" spans="1:32" s="20" customFormat="1" ht="5.0999999999999996" hidden="1" customHeight="1">
      <c r="A48" s="144"/>
      <c r="B48" s="132"/>
      <c r="C48" s="133"/>
      <c r="D48" s="134"/>
      <c r="E48" s="134"/>
      <c r="F48" s="136"/>
      <c r="G48" s="136"/>
      <c r="H48" s="136"/>
      <c r="I48" s="18"/>
      <c r="J48" s="19"/>
      <c r="N48" s="145"/>
    </row>
    <row r="49" spans="1:14" s="79" customFormat="1" ht="18.75" hidden="1" customHeight="1">
      <c r="A49" s="58"/>
      <c r="B49" s="146"/>
      <c r="C49" s="147"/>
      <c r="D49" s="148"/>
      <c r="E49" s="148"/>
      <c r="F49" s="149"/>
      <c r="G49" s="73"/>
      <c r="H49" s="149"/>
      <c r="I49" s="74"/>
      <c r="J49" s="75"/>
      <c r="K49" s="95"/>
      <c r="L49" s="95"/>
      <c r="M49" s="95"/>
      <c r="N49" s="65"/>
    </row>
    <row r="50" spans="1:14" s="66" customFormat="1" ht="15" customHeight="1">
      <c r="A50" s="116" t="s">
        <v>180</v>
      </c>
      <c r="B50" s="117" t="s">
        <v>105</v>
      </c>
      <c r="C50" s="118"/>
      <c r="D50" s="119"/>
      <c r="E50" s="119"/>
      <c r="F50" s="120"/>
      <c r="G50" s="121"/>
      <c r="H50" s="120"/>
      <c r="I50" s="62"/>
      <c r="J50" s="63"/>
      <c r="K50" s="64"/>
      <c r="L50" s="64"/>
      <c r="M50" s="64"/>
      <c r="N50" s="65" t="s">
        <v>105</v>
      </c>
    </row>
    <row r="51" spans="1:14" s="66" customFormat="1" ht="32.25" customHeight="1">
      <c r="A51" s="151" t="s">
        <v>175</v>
      </c>
      <c r="B51" s="1030" t="s">
        <v>569</v>
      </c>
      <c r="C51" s="1031"/>
      <c r="D51" s="90">
        <v>31</v>
      </c>
      <c r="E51" s="125"/>
      <c r="F51" s="91"/>
      <c r="G51" s="150"/>
      <c r="H51" s="983">
        <f>[5]LCGT!F51</f>
        <v>0</v>
      </c>
      <c r="I51" s="62"/>
      <c r="J51" s="63"/>
      <c r="K51" s="95"/>
      <c r="L51" s="95"/>
      <c r="M51" s="95"/>
      <c r="N51" s="96" t="s">
        <v>106</v>
      </c>
    </row>
    <row r="52" spans="1:14" ht="28.5" customHeight="1">
      <c r="A52" s="151" t="s">
        <v>176</v>
      </c>
      <c r="B52" s="1030" t="s">
        <v>570</v>
      </c>
      <c r="C52" s="1031"/>
      <c r="D52" s="89" t="s">
        <v>167</v>
      </c>
      <c r="E52" s="125"/>
      <c r="F52" s="91"/>
      <c r="G52" s="92"/>
      <c r="H52" s="983">
        <f>[2]LCGT!F52</f>
        <v>0</v>
      </c>
      <c r="I52" s="93"/>
      <c r="K52" s="95"/>
      <c r="L52" s="95"/>
      <c r="M52" s="95"/>
      <c r="N52" s="96" t="s">
        <v>107</v>
      </c>
    </row>
    <row r="53" spans="1:14" s="66" customFormat="1" ht="15" customHeight="1">
      <c r="A53" s="151" t="s">
        <v>177</v>
      </c>
      <c r="B53" s="87" t="s">
        <v>108</v>
      </c>
      <c r="C53" s="88"/>
      <c r="D53" s="89" t="s">
        <v>109</v>
      </c>
      <c r="E53" s="125"/>
      <c r="F53" s="983">
        <f>[3]CF1!F65</f>
        <v>0</v>
      </c>
      <c r="G53" s="92"/>
      <c r="H53" s="983">
        <f>[2]LCGT!F53</f>
        <v>1299846595</v>
      </c>
      <c r="I53" s="62"/>
      <c r="J53" s="93"/>
      <c r="K53" s="94" t="e">
        <f>CF1_NAMNAY</f>
        <v>#NAME?</v>
      </c>
      <c r="L53" s="95"/>
      <c r="M53" s="94" t="e">
        <f>F53-K53</f>
        <v>#NAME?</v>
      </c>
      <c r="N53" s="96" t="s">
        <v>108</v>
      </c>
    </row>
    <row r="54" spans="1:14" ht="15" customHeight="1">
      <c r="A54" s="151" t="s">
        <v>0</v>
      </c>
      <c r="B54" s="87" t="s">
        <v>110</v>
      </c>
      <c r="C54" s="88"/>
      <c r="D54" s="89" t="s">
        <v>111</v>
      </c>
      <c r="E54" s="125"/>
      <c r="F54" s="983">
        <f>[3]CF1!F66</f>
        <v>-1125000000</v>
      </c>
      <c r="G54" s="92"/>
      <c r="H54" s="983">
        <f>[2]LCGT!F54</f>
        <v>-3174000000</v>
      </c>
      <c r="I54" s="93"/>
      <c r="J54" s="93"/>
      <c r="K54" s="94" t="e">
        <f>CF1_NAMNAY</f>
        <v>#NAME?</v>
      </c>
      <c r="L54" s="95"/>
      <c r="M54" s="94" t="e">
        <f>F54-K54</f>
        <v>#NAME?</v>
      </c>
      <c r="N54" s="96" t="s">
        <v>110</v>
      </c>
    </row>
    <row r="55" spans="1:14" ht="15" customHeight="1">
      <c r="A55" s="151" t="s">
        <v>1</v>
      </c>
      <c r="B55" s="87" t="s">
        <v>112</v>
      </c>
      <c r="C55" s="88"/>
      <c r="D55" s="89" t="s">
        <v>113</v>
      </c>
      <c r="E55" s="125"/>
      <c r="F55" s="91"/>
      <c r="G55" s="92"/>
      <c r="H55" s="983">
        <f>[5]LCGT!F55</f>
        <v>0</v>
      </c>
      <c r="I55" s="93"/>
      <c r="J55" s="93"/>
      <c r="K55" s="94" t="e">
        <f>CF1_NAMNAY</f>
        <v>#NAME?</v>
      </c>
      <c r="L55" s="95"/>
      <c r="M55" s="94" t="e">
        <f>F55-K55</f>
        <v>#NAME?</v>
      </c>
      <c r="N55" s="96" t="s">
        <v>112</v>
      </c>
    </row>
    <row r="56" spans="1:14" ht="15" customHeight="1">
      <c r="A56" s="151" t="s">
        <v>2</v>
      </c>
      <c r="B56" s="87" t="s">
        <v>114</v>
      </c>
      <c r="C56" s="88"/>
      <c r="D56" s="89" t="s">
        <v>115</v>
      </c>
      <c r="E56" s="125"/>
      <c r="F56" s="91"/>
      <c r="G56" s="92"/>
      <c r="H56" s="91">
        <v>0</v>
      </c>
      <c r="I56" s="93"/>
      <c r="J56" s="93"/>
      <c r="K56" s="94" t="e">
        <f>CF1_NAMNAY</f>
        <v>#NAME?</v>
      </c>
      <c r="L56" s="95"/>
      <c r="M56" s="94" t="e">
        <f>F56-K56</f>
        <v>#NAME?</v>
      </c>
      <c r="N56" s="96" t="s">
        <v>114</v>
      </c>
    </row>
    <row r="57" spans="1:14" ht="15" hidden="1" customHeight="1">
      <c r="A57" s="152"/>
      <c r="B57" s="106"/>
      <c r="C57" s="107"/>
      <c r="D57" s="108"/>
      <c r="E57" s="109"/>
      <c r="F57" s="110"/>
      <c r="G57" s="110"/>
      <c r="H57" s="110"/>
      <c r="I57" s="93"/>
      <c r="K57" s="111"/>
      <c r="L57" s="95"/>
      <c r="M57" s="111"/>
      <c r="N57" s="96"/>
    </row>
    <row r="58" spans="1:14" ht="15" customHeight="1">
      <c r="A58" s="112"/>
      <c r="B58" s="68" t="s">
        <v>116</v>
      </c>
      <c r="C58" s="69"/>
      <c r="D58" s="70" t="s">
        <v>168</v>
      </c>
      <c r="E58" s="71"/>
      <c r="F58" s="72">
        <f>SUM(F51:F56)</f>
        <v>-1125000000</v>
      </c>
      <c r="G58" s="149"/>
      <c r="H58" s="72">
        <f>SUM(H51:H56)</f>
        <v>-1874153405</v>
      </c>
      <c r="I58" s="93"/>
      <c r="K58" s="113" t="e">
        <f>SUM(K51:K56)</f>
        <v>#NAME?</v>
      </c>
      <c r="L58" s="77"/>
      <c r="M58" s="113" t="e">
        <f>F58-K58</f>
        <v>#NAME?</v>
      </c>
      <c r="N58" s="78" t="s">
        <v>116</v>
      </c>
    </row>
    <row r="59" spans="1:14" ht="15" hidden="1" customHeight="1">
      <c r="A59" s="112"/>
      <c r="B59" s="68"/>
      <c r="C59" s="69"/>
      <c r="D59" s="70"/>
      <c r="E59" s="71"/>
      <c r="F59" s="153"/>
      <c r="G59" s="149"/>
      <c r="H59" s="153"/>
      <c r="I59" s="93"/>
      <c r="K59" s="77"/>
      <c r="L59" s="77"/>
      <c r="M59" s="77"/>
      <c r="N59" s="78"/>
    </row>
    <row r="60" spans="1:14" ht="15" customHeight="1">
      <c r="A60" s="58"/>
      <c r="B60" s="146" t="s">
        <v>117</v>
      </c>
      <c r="C60" s="147"/>
      <c r="D60" s="154" t="s">
        <v>169</v>
      </c>
      <c r="E60" s="60"/>
      <c r="F60" s="155">
        <f>F32+F45+F58</f>
        <v>375669705</v>
      </c>
      <c r="G60" s="149"/>
      <c r="H60" s="155">
        <f>H32+H45+H58</f>
        <v>776638784</v>
      </c>
      <c r="I60" s="93"/>
      <c r="K60" s="156" t="e">
        <f>K32+K45+K58</f>
        <v>#NAME?</v>
      </c>
      <c r="L60" s="64"/>
      <c r="M60" s="156" t="e">
        <f>F60-K60</f>
        <v>#NAME?</v>
      </c>
      <c r="N60" s="65" t="s">
        <v>117</v>
      </c>
    </row>
    <row r="61" spans="1:14" ht="15" hidden="1" customHeight="1">
      <c r="A61" s="58"/>
      <c r="B61" s="146"/>
      <c r="C61" s="147"/>
      <c r="D61" s="154"/>
      <c r="E61" s="60"/>
      <c r="F61" s="61"/>
      <c r="G61" s="149"/>
      <c r="H61" s="61"/>
      <c r="I61" s="93"/>
      <c r="K61" s="64"/>
      <c r="L61" s="64"/>
      <c r="M61" s="64"/>
      <c r="N61" s="65"/>
    </row>
    <row r="62" spans="1:14" ht="15" customHeight="1">
      <c r="A62" s="58"/>
      <c r="B62" s="146" t="s">
        <v>118</v>
      </c>
      <c r="C62" s="147"/>
      <c r="D62" s="154" t="s">
        <v>172</v>
      </c>
      <c r="E62" s="60" t="s">
        <v>119</v>
      </c>
      <c r="F62" s="157">
        <f>CD!F10</f>
        <v>47774203</v>
      </c>
      <c r="G62" s="157">
        <v>0</v>
      </c>
      <c r="H62" s="715">
        <f>[2]LCGT!F62</f>
        <v>505857140</v>
      </c>
      <c r="I62" s="93"/>
      <c r="J62" s="93"/>
      <c r="K62" s="156">
        <v>1647844731</v>
      </c>
      <c r="L62" s="64"/>
      <c r="M62" s="156">
        <f>F62-K62</f>
        <v>-1600070528</v>
      </c>
      <c r="N62" s="65" t="s">
        <v>118</v>
      </c>
    </row>
    <row r="63" spans="1:14" ht="15" hidden="1" customHeight="1">
      <c r="A63" s="116"/>
      <c r="B63" s="117"/>
      <c r="C63" s="118"/>
      <c r="D63" s="158"/>
      <c r="E63" s="119"/>
      <c r="F63" s="120"/>
      <c r="G63" s="159"/>
      <c r="H63" s="120"/>
      <c r="I63" s="93"/>
      <c r="K63" s="64"/>
      <c r="L63" s="64"/>
      <c r="M63" s="64"/>
      <c r="N63" s="65"/>
    </row>
    <row r="64" spans="1:14" ht="15" hidden="1" customHeight="1">
      <c r="A64" s="86"/>
      <c r="B64" s="87" t="s">
        <v>120</v>
      </c>
      <c r="C64" s="88"/>
      <c r="D64" s="89" t="s">
        <v>121</v>
      </c>
      <c r="E64" s="90"/>
      <c r="F64" s="157">
        <v>0</v>
      </c>
      <c r="G64" s="160"/>
      <c r="H64" s="157">
        <v>0</v>
      </c>
      <c r="I64" s="93"/>
      <c r="K64" s="95"/>
      <c r="L64" s="95"/>
      <c r="M64" s="95"/>
      <c r="N64" s="96" t="s">
        <v>120</v>
      </c>
    </row>
    <row r="65" spans="1:14" ht="15" hidden="1" customHeight="1">
      <c r="A65" s="105"/>
      <c r="B65" s="106"/>
      <c r="C65" s="107"/>
      <c r="D65" s="108"/>
      <c r="E65" s="109"/>
      <c r="F65" s="110"/>
      <c r="G65" s="110"/>
      <c r="H65" s="110"/>
      <c r="I65" s="93"/>
      <c r="K65" s="111"/>
      <c r="L65" s="95"/>
      <c r="M65" s="111"/>
      <c r="N65" s="96"/>
    </row>
    <row r="66" spans="1:14" ht="15" customHeight="1" thickBot="1">
      <c r="A66" s="58"/>
      <c r="B66" s="146" t="s">
        <v>122</v>
      </c>
      <c r="C66" s="147"/>
      <c r="D66" s="154" t="s">
        <v>173</v>
      </c>
      <c r="E66" s="60" t="s">
        <v>119</v>
      </c>
      <c r="F66" s="155">
        <f>F60+F62+F64</f>
        <v>423443908</v>
      </c>
      <c r="G66" s="149"/>
      <c r="H66" s="155">
        <f>H60+H62+H64</f>
        <v>1282495924</v>
      </c>
      <c r="I66" s="93"/>
      <c r="K66" s="161" t="e">
        <f>K60+K62+K64</f>
        <v>#NAME?</v>
      </c>
      <c r="L66" s="64"/>
      <c r="M66" s="161" t="e">
        <f>F66-K66</f>
        <v>#NAME?</v>
      </c>
      <c r="N66" s="65" t="s">
        <v>122</v>
      </c>
    </row>
    <row r="67" spans="1:14" ht="15" customHeight="1" thickTop="1">
      <c r="A67" s="162"/>
      <c r="B67" s="65"/>
      <c r="C67" s="162"/>
      <c r="D67" s="162"/>
      <c r="E67" s="162"/>
      <c r="F67" s="163">
        <f>F66-CD!D9</f>
        <v>0</v>
      </c>
      <c r="G67" s="164"/>
      <c r="H67" s="163"/>
      <c r="I67" s="93"/>
      <c r="K67" s="165" t="e">
        <v>#VALUE!</v>
      </c>
      <c r="L67" s="64"/>
    </row>
    <row r="68" spans="1:14" ht="15" customHeight="1">
      <c r="A68" s="167"/>
      <c r="B68" s="168"/>
      <c r="C68" s="167"/>
      <c r="D68" s="167"/>
      <c r="E68" s="167"/>
      <c r="F68" s="169"/>
      <c r="G68" s="169"/>
      <c r="H68" s="169"/>
      <c r="I68" s="93"/>
      <c r="L68" s="98"/>
    </row>
    <row r="69" spans="1:14" s="31" customFormat="1" ht="15" customHeight="1">
      <c r="A69" s="40"/>
      <c r="B69" s="16"/>
      <c r="C69" s="40"/>
      <c r="D69" s="40"/>
      <c r="E69" s="17"/>
      <c r="F69" s="170" t="s">
        <v>982</v>
      </c>
      <c r="G69" s="27"/>
      <c r="H69" s="27"/>
      <c r="I69" s="171"/>
      <c r="J69" s="30"/>
      <c r="N69" s="21"/>
    </row>
    <row r="70" spans="1:14" s="31" customFormat="1" ht="20.100000000000001" customHeight="1">
      <c r="A70" s="172" t="s">
        <v>636</v>
      </c>
      <c r="B70" s="33"/>
      <c r="C70" s="172" t="s">
        <v>184</v>
      </c>
      <c r="D70" s="27"/>
      <c r="E70" s="34"/>
      <c r="F70" s="172" t="s">
        <v>571</v>
      </c>
      <c r="G70" s="27"/>
      <c r="H70" s="25"/>
      <c r="I70" s="30"/>
      <c r="J70" s="30"/>
      <c r="N70" s="21"/>
    </row>
    <row r="71" spans="1:14" s="31" customFormat="1" ht="12" customHeight="1">
      <c r="A71" s="27"/>
      <c r="B71" s="26"/>
      <c r="C71" s="27"/>
      <c r="D71" s="27"/>
      <c r="E71" s="28"/>
      <c r="F71" s="27"/>
      <c r="G71" s="27"/>
      <c r="H71" s="27"/>
      <c r="I71" s="29"/>
      <c r="J71" s="30"/>
      <c r="N71" s="21"/>
    </row>
    <row r="72" spans="1:14" s="31" customFormat="1" ht="12" customHeight="1">
      <c r="A72" s="27"/>
      <c r="B72" s="26"/>
      <c r="C72" s="27"/>
      <c r="D72" s="27"/>
      <c r="E72" s="28"/>
      <c r="F72" s="27"/>
      <c r="G72" s="27"/>
      <c r="H72" s="27"/>
      <c r="I72" s="29"/>
      <c r="J72" s="30"/>
      <c r="N72" s="21"/>
    </row>
    <row r="73" spans="1:14" s="31" customFormat="1" ht="12" customHeight="1">
      <c r="A73" s="27"/>
      <c r="B73" s="26"/>
      <c r="C73" s="27"/>
      <c r="D73" s="27"/>
      <c r="E73" s="28"/>
      <c r="F73" s="27"/>
      <c r="G73" s="27"/>
      <c r="H73" s="27"/>
      <c r="I73" s="29"/>
      <c r="J73" s="30"/>
      <c r="N73" s="21"/>
    </row>
    <row r="74" spans="1:14" s="31" customFormat="1" ht="12" customHeight="1">
      <c r="A74" s="27"/>
      <c r="B74" s="26"/>
      <c r="C74" s="27"/>
      <c r="D74" s="27"/>
      <c r="E74" s="28"/>
      <c r="F74" s="27"/>
      <c r="G74" s="27"/>
      <c r="H74" s="27"/>
      <c r="I74" s="29"/>
      <c r="J74" s="30"/>
      <c r="N74" s="21"/>
    </row>
    <row r="75" spans="1:14" s="31" customFormat="1" ht="12" customHeight="1">
      <c r="A75" s="27"/>
      <c r="B75" s="26"/>
      <c r="C75" s="27"/>
      <c r="D75" s="27"/>
      <c r="E75" s="28"/>
      <c r="F75" s="27"/>
      <c r="G75" s="27"/>
      <c r="H75" s="27"/>
      <c r="I75" s="29"/>
      <c r="J75" s="30"/>
      <c r="N75" s="21"/>
    </row>
    <row r="76" spans="1:14" s="31" customFormat="1" ht="15" customHeight="1">
      <c r="A76" s="27" t="s">
        <v>146</v>
      </c>
      <c r="B76" s="26"/>
      <c r="C76" s="1029" t="s">
        <v>147</v>
      </c>
      <c r="D76" s="1029"/>
      <c r="E76" s="1029"/>
      <c r="F76" s="27"/>
      <c r="G76" s="27"/>
      <c r="H76" s="27"/>
      <c r="I76" s="29"/>
      <c r="J76" s="30"/>
      <c r="N76" s="21"/>
    </row>
    <row r="77" spans="1:14" s="31" customFormat="1" ht="20.100000000000001" customHeight="1">
      <c r="A77" s="172" t="s">
        <v>970</v>
      </c>
      <c r="B77" s="33"/>
      <c r="C77" s="1028" t="s">
        <v>154</v>
      </c>
      <c r="D77" s="1028"/>
      <c r="E77" s="1028"/>
      <c r="F77" s="172"/>
      <c r="G77" s="27"/>
      <c r="H77" s="25"/>
      <c r="I77" s="173"/>
      <c r="J77" s="30"/>
      <c r="N77" s="21"/>
    </row>
  </sheetData>
  <mergeCells count="14">
    <mergeCell ref="C77:E77"/>
    <mergeCell ref="C76:E76"/>
    <mergeCell ref="B52:C52"/>
    <mergeCell ref="B51:C51"/>
    <mergeCell ref="F10:H10"/>
    <mergeCell ref="B37:C37"/>
    <mergeCell ref="B38:C38"/>
    <mergeCell ref="B39:C39"/>
    <mergeCell ref="B40:C40"/>
    <mergeCell ref="A10:A11"/>
    <mergeCell ref="B10:C11"/>
    <mergeCell ref="D10:D11"/>
    <mergeCell ref="E10:E11"/>
    <mergeCell ref="B22:C22"/>
  </mergeCells>
  <phoneticPr fontId="8" type="noConversion"/>
  <conditionalFormatting sqref="J21 J17 J29 J42:J43 J53 J62">
    <cfRule type="expression" dxfId="1" priority="1" stopIfTrue="1">
      <formula>IF(OR($F17&lt;0,$H17&lt;0),TRUE,FALSE)</formula>
    </cfRule>
  </conditionalFormatting>
  <conditionalFormatting sqref="J27:J28 J30 J41 J54:J56">
    <cfRule type="expression" dxfId="0" priority="2" stopIfTrue="1">
      <formula>IF(OR($F27&gt;0,$H27&gt;0),TRUE,FALSE)</formula>
    </cfRule>
  </conditionalFormatting>
  <pageMargins left="0.47" right="0.24" top="0.53" bottom="0.39" header="0.23" footer="0.5"/>
  <pageSetup paperSize="9" fitToHeight="2"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3" enableFormatConditionsCalculation="0">
    <tabColor indexed="33"/>
  </sheetPr>
  <dimension ref="A1:Q241"/>
  <sheetViews>
    <sheetView topLeftCell="A18" zoomScaleSheetLayoutView="85" workbookViewId="0">
      <selection activeCell="B30" sqref="B30:J30"/>
    </sheetView>
  </sheetViews>
  <sheetFormatPr defaultColWidth="10.28515625" defaultRowHeight="18" customHeight="1"/>
  <cols>
    <col min="1" max="1" width="5.28515625" style="353" customWidth="1"/>
    <col min="2" max="2" width="20.5703125" style="354" customWidth="1"/>
    <col min="3" max="3" width="1" style="355" customWidth="1"/>
    <col min="4" max="4" width="11" style="355" customWidth="1"/>
    <col min="5" max="5" width="1.140625" style="355" customWidth="1"/>
    <col min="6" max="6" width="12.85546875" style="355" customWidth="1"/>
    <col min="7" max="7" width="1.42578125" style="355" customWidth="1"/>
    <col min="8" max="8" width="18.5703125" style="356" customWidth="1"/>
    <col min="9" max="9" width="3.5703125" style="356" customWidth="1"/>
    <col min="10" max="10" width="19.85546875" style="356" customWidth="1"/>
    <col min="11" max="11" width="18" style="357" hidden="1" customWidth="1"/>
    <col min="12" max="12" width="18.7109375" style="357" hidden="1" customWidth="1"/>
    <col min="13" max="13" width="16.28515625" style="337" hidden="1" customWidth="1"/>
    <col min="14" max="14" width="21.140625" style="355" hidden="1" customWidth="1"/>
    <col min="15" max="16" width="0" style="355" hidden="1" customWidth="1"/>
    <col min="17" max="16384" width="10.28515625" style="355"/>
  </cols>
  <sheetData>
    <row r="1" spans="1:17" s="325" customFormat="1" ht="19.5" customHeight="1">
      <c r="A1" s="324" t="s">
        <v>809</v>
      </c>
      <c r="H1" s="326"/>
      <c r="I1" s="326"/>
      <c r="J1" s="219" t="s">
        <v>197</v>
      </c>
      <c r="K1" s="327"/>
      <c r="L1" s="327"/>
      <c r="M1" s="327"/>
      <c r="Q1" s="325" t="s">
        <v>637</v>
      </c>
    </row>
    <row r="2" spans="1:17" s="4" customFormat="1" ht="15" customHeight="1">
      <c r="A2" s="3" t="s">
        <v>542</v>
      </c>
      <c r="H2" s="5"/>
      <c r="I2" s="5"/>
      <c r="J2" s="220" t="s">
        <v>986</v>
      </c>
      <c r="K2" s="6"/>
      <c r="L2" s="6"/>
      <c r="M2" s="6"/>
    </row>
    <row r="3" spans="1:17" s="4" customFormat="1" ht="15" customHeight="1">
      <c r="A3" s="328" t="s">
        <v>550</v>
      </c>
      <c r="B3" s="329"/>
      <c r="C3" s="329"/>
      <c r="D3" s="329"/>
      <c r="E3" s="329"/>
      <c r="F3" s="329"/>
      <c r="G3" s="329"/>
      <c r="H3" s="330"/>
      <c r="I3" s="330"/>
      <c r="J3" s="329"/>
      <c r="K3" s="6"/>
      <c r="L3" s="6"/>
      <c r="M3" s="6"/>
    </row>
    <row r="4" spans="1:17" s="333" customFormat="1" ht="2.25" customHeight="1">
      <c r="A4" s="331"/>
      <c r="B4" s="332"/>
      <c r="H4" s="334"/>
      <c r="I4" s="334"/>
      <c r="J4" s="334"/>
      <c r="K4" s="335"/>
      <c r="L4" s="335"/>
      <c r="M4" s="335"/>
    </row>
    <row r="5" spans="1:17" s="333" customFormat="1" ht="26.25" customHeight="1">
      <c r="A5" s="331"/>
      <c r="B5" s="1043" t="s">
        <v>347</v>
      </c>
      <c r="C5" s="1043"/>
      <c r="D5" s="1043"/>
      <c r="E5" s="1043"/>
      <c r="F5" s="1043"/>
      <c r="G5" s="1043"/>
      <c r="H5" s="1043"/>
      <c r="I5" s="1043"/>
      <c r="J5" s="1043"/>
      <c r="K5" s="335"/>
      <c r="L5" s="335"/>
      <c r="M5" s="335"/>
    </row>
    <row r="6" spans="1:17" s="338" customFormat="1" ht="19.5" customHeight="1">
      <c r="A6" s="336"/>
      <c r="B6" s="1044" t="str">
        <f>J2</f>
        <v>Quý 1 năm 2015</v>
      </c>
      <c r="C6" s="1045"/>
      <c r="D6" s="1045"/>
      <c r="E6" s="1045"/>
      <c r="F6" s="1045"/>
      <c r="G6" s="1045"/>
      <c r="H6" s="1045"/>
      <c r="I6" s="1045"/>
      <c r="J6" s="1045"/>
      <c r="K6" s="337"/>
      <c r="L6" s="337"/>
      <c r="M6" s="337"/>
    </row>
    <row r="7" spans="1:17" s="786" customFormat="1" ht="21.75" customHeight="1">
      <c r="A7" s="784" t="s">
        <v>174</v>
      </c>
      <c r="B7" s="1039" t="s">
        <v>642</v>
      </c>
      <c r="C7" s="1039"/>
      <c r="D7" s="1039"/>
      <c r="E7" s="1039"/>
      <c r="F7" s="1039"/>
      <c r="G7" s="1039"/>
      <c r="H7" s="1039"/>
      <c r="I7" s="1039"/>
      <c r="J7" s="1039"/>
      <c r="K7" s="785"/>
      <c r="L7" s="785"/>
      <c r="M7" s="785"/>
    </row>
    <row r="8" spans="1:17" s="342" customFormat="1" ht="21.75" customHeight="1">
      <c r="A8" s="675" t="s">
        <v>175</v>
      </c>
      <c r="B8" s="1040" t="s">
        <v>638</v>
      </c>
      <c r="C8" s="1034"/>
      <c r="D8" s="1034"/>
      <c r="E8" s="1034"/>
      <c r="F8" s="1034"/>
      <c r="G8" s="1034"/>
      <c r="H8" s="1034"/>
      <c r="I8" s="1034"/>
      <c r="J8" s="1034"/>
      <c r="K8" s="341"/>
      <c r="L8" s="341"/>
      <c r="M8" s="341"/>
    </row>
    <row r="9" spans="1:17" s="344" customFormat="1" ht="19.5" customHeight="1">
      <c r="A9" s="226"/>
      <c r="B9" s="1046" t="s">
        <v>348</v>
      </c>
      <c r="C9" s="1047"/>
      <c r="D9" s="1047"/>
      <c r="E9" s="1047"/>
      <c r="F9" s="1047"/>
      <c r="G9" s="1047"/>
      <c r="H9" s="1047"/>
      <c r="I9" s="1047"/>
      <c r="J9" s="1047"/>
      <c r="K9" s="343"/>
      <c r="L9" s="343"/>
      <c r="M9" s="343"/>
    </row>
    <row r="10" spans="1:17" s="340" customFormat="1" ht="21" customHeight="1">
      <c r="A10" s="221"/>
      <c r="B10" s="1050" t="s">
        <v>349</v>
      </c>
      <c r="C10" s="1051"/>
      <c r="D10" s="1051"/>
      <c r="E10" s="1051"/>
      <c r="F10" s="1051"/>
      <c r="G10" s="1051"/>
      <c r="H10" s="1051"/>
      <c r="I10" s="1051"/>
      <c r="J10" s="1051"/>
      <c r="K10" s="339"/>
      <c r="L10" s="339"/>
      <c r="M10" s="339"/>
    </row>
    <row r="11" spans="1:17" s="340" customFormat="1" ht="18" customHeight="1">
      <c r="A11" s="221"/>
      <c r="B11" s="1037" t="s">
        <v>543</v>
      </c>
      <c r="C11" s="1040"/>
      <c r="D11" s="1040"/>
      <c r="E11" s="1040"/>
      <c r="F11" s="1040"/>
      <c r="G11" s="1040"/>
      <c r="H11" s="1040"/>
      <c r="I11" s="1040"/>
      <c r="J11" s="1040"/>
      <c r="K11" s="339"/>
      <c r="L11" s="339"/>
      <c r="M11" s="339"/>
    </row>
    <row r="12" spans="1:17" s="350" customFormat="1" ht="20.25" customHeight="1">
      <c r="A12" s="675" t="s">
        <v>176</v>
      </c>
      <c r="B12" s="1040" t="s">
        <v>639</v>
      </c>
      <c r="C12" s="1040"/>
      <c r="D12" s="1040"/>
      <c r="E12" s="1040"/>
      <c r="F12" s="1040"/>
      <c r="G12" s="1040"/>
      <c r="H12" s="1040"/>
      <c r="I12" s="1040"/>
      <c r="J12" s="1040"/>
      <c r="K12" s="349"/>
      <c r="L12" s="349"/>
      <c r="M12" s="349"/>
    </row>
    <row r="13" spans="1:17" s="342" customFormat="1" ht="19.5" customHeight="1">
      <c r="A13" s="675" t="s">
        <v>177</v>
      </c>
      <c r="B13" s="1040" t="s">
        <v>350</v>
      </c>
      <c r="C13" s="1034"/>
      <c r="D13" s="1034"/>
      <c r="E13" s="1034"/>
      <c r="F13" s="1034"/>
      <c r="G13" s="1034"/>
      <c r="H13" s="1034"/>
      <c r="I13" s="1034"/>
      <c r="J13" s="1034"/>
      <c r="K13" s="341"/>
      <c r="L13" s="341"/>
      <c r="M13" s="341"/>
    </row>
    <row r="14" spans="1:17" s="345" customFormat="1" ht="81" customHeight="1">
      <c r="A14" s="222"/>
      <c r="B14" s="1037" t="s">
        <v>640</v>
      </c>
      <c r="C14" s="1037"/>
      <c r="D14" s="1037"/>
      <c r="E14" s="1037"/>
      <c r="F14" s="1037"/>
      <c r="G14" s="1037"/>
      <c r="H14" s="1037"/>
      <c r="I14" s="1037"/>
      <c r="J14" s="1037"/>
      <c r="L14" s="313"/>
    </row>
    <row r="15" spans="1:17" s="348" customFormat="1" ht="4.5" customHeight="1">
      <c r="A15" s="346"/>
      <c r="B15" s="1048"/>
      <c r="C15" s="1048"/>
      <c r="D15" s="1048"/>
      <c r="E15" s="1048"/>
      <c r="F15" s="1048"/>
      <c r="G15" s="1048"/>
      <c r="H15" s="1048"/>
      <c r="I15" s="1048"/>
      <c r="J15" s="1048"/>
      <c r="K15" s="347"/>
      <c r="L15" s="347"/>
      <c r="M15" s="347"/>
    </row>
    <row r="16" spans="1:17" s="786" customFormat="1" ht="21.75" customHeight="1">
      <c r="A16" s="784" t="s">
        <v>179</v>
      </c>
      <c r="B16" s="1039" t="s">
        <v>727</v>
      </c>
      <c r="C16" s="1039"/>
      <c r="D16" s="1039"/>
      <c r="E16" s="1039"/>
      <c r="F16" s="1039"/>
      <c r="G16" s="1039"/>
      <c r="H16" s="1039"/>
      <c r="I16" s="1039"/>
      <c r="J16" s="1039"/>
      <c r="K16" s="785"/>
      <c r="L16" s="785"/>
      <c r="M16" s="785"/>
    </row>
    <row r="17" spans="1:13" s="340" customFormat="1" ht="18.75" customHeight="1">
      <c r="A17" s="221" t="s">
        <v>175</v>
      </c>
      <c r="B17" s="1037" t="s">
        <v>641</v>
      </c>
      <c r="C17" s="1037"/>
      <c r="D17" s="1037"/>
      <c r="E17" s="1037"/>
      <c r="F17" s="1037"/>
      <c r="G17" s="1037"/>
      <c r="H17" s="1037"/>
      <c r="I17" s="1037"/>
      <c r="J17" s="1037"/>
      <c r="K17" s="339"/>
      <c r="L17" s="339"/>
      <c r="M17" s="339"/>
    </row>
    <row r="18" spans="1:13" s="340" customFormat="1" ht="18.75" customHeight="1">
      <c r="A18" s="221" t="s">
        <v>176</v>
      </c>
      <c r="B18" s="1037" t="s">
        <v>877</v>
      </c>
      <c r="C18" s="1037"/>
      <c r="D18" s="1037"/>
      <c r="E18" s="1037"/>
      <c r="F18" s="1037"/>
      <c r="G18" s="1037"/>
      <c r="H18" s="1037"/>
      <c r="I18" s="1037"/>
      <c r="J18" s="1037"/>
      <c r="K18" s="339"/>
      <c r="L18" s="339"/>
      <c r="M18" s="339"/>
    </row>
    <row r="19" spans="1:13" s="340" customFormat="1" ht="6.75" customHeight="1">
      <c r="A19" s="221"/>
      <c r="B19" s="262"/>
      <c r="C19" s="262"/>
      <c r="D19" s="262"/>
      <c r="E19" s="262"/>
      <c r="F19" s="262"/>
      <c r="G19" s="262"/>
      <c r="H19" s="262"/>
      <c r="I19" s="262"/>
      <c r="J19" s="262"/>
      <c r="K19" s="339"/>
      <c r="L19" s="339"/>
      <c r="M19" s="339"/>
    </row>
    <row r="20" spans="1:13" s="786" customFormat="1" ht="21.75" customHeight="1">
      <c r="A20" s="784" t="s">
        <v>180</v>
      </c>
      <c r="B20" s="1039" t="s">
        <v>883</v>
      </c>
      <c r="C20" s="1039"/>
      <c r="D20" s="1039"/>
      <c r="E20" s="1039"/>
      <c r="F20" s="1039"/>
      <c r="G20" s="1039"/>
      <c r="H20" s="1039"/>
      <c r="I20" s="1039"/>
      <c r="J20" s="1039"/>
      <c r="K20" s="785"/>
      <c r="L20" s="785"/>
      <c r="M20" s="785"/>
    </row>
    <row r="21" spans="1:13" s="350" customFormat="1" ht="21.75" customHeight="1">
      <c r="A21" s="675" t="s">
        <v>175</v>
      </c>
      <c r="B21" s="1049" t="s">
        <v>728</v>
      </c>
      <c r="C21" s="1049"/>
      <c r="D21" s="1049"/>
      <c r="E21" s="1049"/>
      <c r="F21" s="783"/>
      <c r="G21" s="783"/>
      <c r="H21" s="783"/>
      <c r="I21" s="783"/>
      <c r="J21" s="783"/>
      <c r="K21" s="349"/>
      <c r="L21" s="349"/>
      <c r="M21" s="349"/>
    </row>
    <row r="22" spans="1:13" s="340" customFormat="1" ht="39" customHeight="1">
      <c r="A22" s="221"/>
      <c r="B22" s="1037" t="s">
        <v>643</v>
      </c>
      <c r="C22" s="1037"/>
      <c r="D22" s="1037"/>
      <c r="E22" s="1037"/>
      <c r="F22" s="1037"/>
      <c r="G22" s="1037"/>
      <c r="H22" s="1037"/>
      <c r="I22" s="1037"/>
      <c r="J22" s="1037"/>
      <c r="K22" s="339"/>
      <c r="L22" s="339"/>
      <c r="M22" s="339"/>
    </row>
    <row r="23" spans="1:13" s="350" customFormat="1" ht="22.5" customHeight="1">
      <c r="A23" s="675" t="s">
        <v>176</v>
      </c>
      <c r="B23" s="1040" t="s">
        <v>884</v>
      </c>
      <c r="C23" s="1040"/>
      <c r="D23" s="1040"/>
      <c r="E23" s="1040"/>
      <c r="F23" s="1040"/>
      <c r="G23" s="1040"/>
      <c r="H23" s="1040"/>
      <c r="I23" s="1040"/>
      <c r="J23" s="1040"/>
      <c r="K23" s="349"/>
      <c r="L23" s="349"/>
      <c r="M23" s="349"/>
    </row>
    <row r="24" spans="1:13" s="340" customFormat="1" ht="65.25" customHeight="1">
      <c r="A24" s="221"/>
      <c r="B24" s="1037" t="s">
        <v>644</v>
      </c>
      <c r="C24" s="1037"/>
      <c r="D24" s="1037"/>
      <c r="E24" s="1037"/>
      <c r="F24" s="1037"/>
      <c r="G24" s="1037"/>
      <c r="H24" s="1037"/>
      <c r="I24" s="1037"/>
      <c r="J24" s="1037"/>
      <c r="K24" s="339"/>
      <c r="L24" s="339"/>
      <c r="M24" s="339"/>
    </row>
    <row r="25" spans="1:13" s="340" customFormat="1" ht="40.5" customHeight="1">
      <c r="A25" s="675" t="s">
        <v>177</v>
      </c>
      <c r="B25" s="1037" t="s">
        <v>645</v>
      </c>
      <c r="C25" s="1037"/>
      <c r="D25" s="1037"/>
      <c r="E25" s="1037"/>
      <c r="F25" s="1037"/>
      <c r="G25" s="1037"/>
      <c r="H25" s="1037"/>
      <c r="I25" s="1037"/>
      <c r="J25" s="1037"/>
      <c r="K25" s="339"/>
      <c r="L25" s="339"/>
      <c r="M25" s="339"/>
    </row>
    <row r="26" spans="1:13" s="786" customFormat="1" ht="23.25" customHeight="1">
      <c r="A26" s="784" t="s">
        <v>181</v>
      </c>
      <c r="B26" s="1039" t="s">
        <v>646</v>
      </c>
      <c r="C26" s="1039"/>
      <c r="D26" s="1039"/>
      <c r="E26" s="1039"/>
      <c r="F26" s="1039"/>
      <c r="G26" s="1039"/>
      <c r="H26" s="1039"/>
      <c r="I26" s="1039"/>
      <c r="J26" s="1039"/>
      <c r="K26" s="785"/>
      <c r="L26" s="785"/>
      <c r="M26" s="785"/>
    </row>
    <row r="27" spans="1:13" s="342" customFormat="1" ht="21.75" customHeight="1">
      <c r="A27" s="675" t="s">
        <v>175</v>
      </c>
      <c r="B27" s="1040" t="s">
        <v>351</v>
      </c>
      <c r="C27" s="1034"/>
      <c r="D27" s="1034"/>
      <c r="E27" s="1034"/>
      <c r="F27" s="1034"/>
      <c r="G27" s="1034"/>
      <c r="H27" s="1034"/>
      <c r="I27" s="1034"/>
      <c r="J27" s="1034"/>
      <c r="K27" s="341"/>
      <c r="L27" s="341"/>
      <c r="M27" s="341"/>
    </row>
    <row r="28" spans="1:13" s="340" customFormat="1" ht="48.75" customHeight="1">
      <c r="A28" s="221"/>
      <c r="B28" s="1037" t="s">
        <v>647</v>
      </c>
      <c r="C28" s="1037"/>
      <c r="D28" s="1037"/>
      <c r="E28" s="1037"/>
      <c r="F28" s="1037"/>
      <c r="G28" s="1037"/>
      <c r="H28" s="1037"/>
      <c r="I28" s="1037"/>
      <c r="J28" s="1037"/>
      <c r="K28" s="339"/>
      <c r="L28" s="339"/>
      <c r="M28" s="339"/>
    </row>
    <row r="29" spans="1:13" s="342" customFormat="1" ht="20.25" customHeight="1">
      <c r="A29" s="675" t="s">
        <v>176</v>
      </c>
      <c r="B29" s="1040" t="s">
        <v>885</v>
      </c>
      <c r="C29" s="1034"/>
      <c r="D29" s="1034"/>
      <c r="E29" s="1034"/>
      <c r="F29" s="1034"/>
      <c r="G29" s="1034"/>
      <c r="H29" s="1034"/>
      <c r="I29" s="1034"/>
      <c r="J29" s="1034"/>
      <c r="K29" s="341"/>
      <c r="L29" s="341"/>
      <c r="M29" s="341"/>
    </row>
    <row r="30" spans="1:13" s="340" customFormat="1" ht="49.5" customHeight="1">
      <c r="A30" s="223" t="s">
        <v>183</v>
      </c>
      <c r="B30" s="1037" t="s">
        <v>649</v>
      </c>
      <c r="C30" s="1037"/>
      <c r="D30" s="1037"/>
      <c r="E30" s="1037"/>
      <c r="F30" s="1037"/>
      <c r="G30" s="1037"/>
      <c r="H30" s="1037"/>
      <c r="I30" s="1037"/>
      <c r="J30" s="1037"/>
      <c r="K30" s="339"/>
      <c r="L30" s="339"/>
      <c r="M30" s="339"/>
    </row>
    <row r="31" spans="1:13" s="340" customFormat="1" ht="34.5" customHeight="1">
      <c r="A31" s="223" t="s">
        <v>183</v>
      </c>
      <c r="B31" s="1037" t="s">
        <v>648</v>
      </c>
      <c r="C31" s="1037"/>
      <c r="D31" s="1037"/>
      <c r="E31" s="1037"/>
      <c r="F31" s="1037"/>
      <c r="G31" s="1037"/>
      <c r="H31" s="1037"/>
      <c r="I31" s="1037"/>
      <c r="J31" s="1037"/>
      <c r="K31" s="339"/>
      <c r="L31" s="339"/>
      <c r="M31" s="339"/>
    </row>
    <row r="32" spans="1:13" s="224" customFormat="1" ht="52.5" customHeight="1">
      <c r="A32" s="223" t="s">
        <v>183</v>
      </c>
      <c r="B32" s="1037" t="s">
        <v>650</v>
      </c>
      <c r="C32" s="1037"/>
      <c r="D32" s="1037"/>
      <c r="E32" s="1037"/>
      <c r="F32" s="1037"/>
      <c r="G32" s="1037"/>
      <c r="H32" s="1037"/>
      <c r="I32" s="1037"/>
      <c r="J32" s="1037"/>
      <c r="L32" s="351"/>
    </row>
    <row r="33" spans="1:13" s="350" customFormat="1" ht="21.75" customHeight="1">
      <c r="A33" s="675" t="s">
        <v>177</v>
      </c>
      <c r="B33" s="1040" t="s">
        <v>886</v>
      </c>
      <c r="C33" s="1034"/>
      <c r="D33" s="1034"/>
      <c r="E33" s="1034"/>
      <c r="F33" s="1034"/>
      <c r="G33" s="1034"/>
      <c r="H33" s="1034"/>
      <c r="I33" s="1034"/>
      <c r="J33" s="1034"/>
      <c r="K33" s="349"/>
      <c r="L33" s="349"/>
      <c r="M33" s="349"/>
    </row>
    <row r="34" spans="1:13" s="342" customFormat="1" ht="20.25" customHeight="1">
      <c r="A34" s="788" t="s">
        <v>882</v>
      </c>
      <c r="B34" s="1033" t="s">
        <v>669</v>
      </c>
      <c r="C34" s="1034"/>
      <c r="D34" s="1034"/>
      <c r="E34" s="1034"/>
      <c r="F34" s="1034"/>
      <c r="G34" s="1034"/>
      <c r="H34" s="1034"/>
      <c r="I34" s="1034"/>
      <c r="J34" s="1034"/>
      <c r="K34" s="341"/>
      <c r="L34" s="341"/>
      <c r="M34" s="341"/>
    </row>
    <row r="35" spans="1:13" s="340" customFormat="1" ht="19.5" customHeight="1">
      <c r="A35" s="223" t="s">
        <v>178</v>
      </c>
      <c r="B35" s="1037" t="s">
        <v>352</v>
      </c>
      <c r="C35" s="1037"/>
      <c r="D35" s="1037"/>
      <c r="E35" s="1037"/>
      <c r="F35" s="1037"/>
      <c r="G35" s="1037"/>
      <c r="H35" s="1037"/>
      <c r="I35" s="1037"/>
      <c r="J35" s="1037"/>
      <c r="K35" s="339"/>
      <c r="L35" s="339"/>
      <c r="M35" s="339"/>
    </row>
    <row r="36" spans="1:13" s="340" customFormat="1" ht="34.5" customHeight="1">
      <c r="A36" s="223" t="s">
        <v>178</v>
      </c>
      <c r="B36" s="1037" t="s">
        <v>353</v>
      </c>
      <c r="C36" s="1037"/>
      <c r="D36" s="1037"/>
      <c r="E36" s="1037"/>
      <c r="F36" s="1037"/>
      <c r="G36" s="1037"/>
      <c r="H36" s="1037"/>
      <c r="I36" s="1037"/>
      <c r="J36" s="1037"/>
      <c r="K36" s="339"/>
      <c r="L36" s="339"/>
      <c r="M36" s="339"/>
    </row>
    <row r="37" spans="1:13" s="340" customFormat="1" ht="34.5" customHeight="1">
      <c r="A37" s="223" t="s">
        <v>178</v>
      </c>
      <c r="B37" s="1037" t="s">
        <v>653</v>
      </c>
      <c r="C37" s="1037"/>
      <c r="D37" s="1037"/>
      <c r="E37" s="1037"/>
      <c r="F37" s="1037"/>
      <c r="G37" s="1037"/>
      <c r="H37" s="1037"/>
      <c r="I37" s="1037"/>
      <c r="J37" s="1037"/>
      <c r="K37" s="339"/>
      <c r="L37" s="339"/>
      <c r="M37" s="339"/>
    </row>
    <row r="38" spans="1:13" s="342" customFormat="1" ht="21.75" customHeight="1">
      <c r="A38" s="788" t="s">
        <v>887</v>
      </c>
      <c r="B38" s="1033" t="s">
        <v>668</v>
      </c>
      <c r="C38" s="1034"/>
      <c r="D38" s="1034"/>
      <c r="E38" s="1034"/>
      <c r="F38" s="1034"/>
      <c r="G38" s="1034"/>
      <c r="H38" s="1034"/>
      <c r="I38" s="1034"/>
      <c r="J38" s="1034"/>
      <c r="K38" s="341"/>
      <c r="L38" s="341"/>
      <c r="M38" s="341"/>
    </row>
    <row r="39" spans="1:13" s="340" customFormat="1" ht="52.5" customHeight="1">
      <c r="A39" s="223"/>
      <c r="B39" s="1037" t="s">
        <v>656</v>
      </c>
      <c r="C39" s="1037"/>
      <c r="D39" s="1037"/>
      <c r="E39" s="1037"/>
      <c r="F39" s="1037"/>
      <c r="G39" s="1037"/>
      <c r="H39" s="1037"/>
      <c r="I39" s="1037"/>
      <c r="J39" s="1037"/>
      <c r="K39" s="339"/>
      <c r="L39" s="339"/>
      <c r="M39" s="339"/>
    </row>
    <row r="40" spans="1:13" s="340" customFormat="1" ht="15" customHeight="1">
      <c r="A40" s="221"/>
      <c r="B40" s="791" t="s">
        <v>654</v>
      </c>
      <c r="C40" s="789"/>
      <c r="D40" s="789"/>
      <c r="E40" s="789"/>
      <c r="F40" s="789"/>
      <c r="G40" s="789"/>
      <c r="H40" s="792" t="s">
        <v>655</v>
      </c>
      <c r="I40" s="789"/>
      <c r="J40" s="790"/>
      <c r="K40" s="339"/>
      <c r="L40" s="339"/>
      <c r="M40" s="339"/>
    </row>
    <row r="41" spans="1:13" s="340" customFormat="1" ht="15" customHeight="1">
      <c r="A41" s="221"/>
      <c r="B41" s="1054" t="s">
        <v>328</v>
      </c>
      <c r="C41" s="1054"/>
      <c r="D41" s="1054"/>
      <c r="E41" s="1054"/>
      <c r="F41" s="789"/>
      <c r="G41" s="789"/>
      <c r="H41" s="793" t="s">
        <v>659</v>
      </c>
      <c r="I41" s="789"/>
      <c r="J41" s="790"/>
      <c r="K41" s="339"/>
      <c r="L41" s="339"/>
      <c r="M41" s="339"/>
    </row>
    <row r="42" spans="1:13" s="340" customFormat="1" ht="15" customHeight="1">
      <c r="A42" s="221"/>
      <c r="B42" s="1054" t="s">
        <v>657</v>
      </c>
      <c r="C42" s="1054"/>
      <c r="D42" s="1054"/>
      <c r="E42" s="789"/>
      <c r="F42" s="789"/>
      <c r="G42" s="789"/>
      <c r="H42" s="793" t="s">
        <v>660</v>
      </c>
      <c r="I42" s="789"/>
      <c r="J42" s="790"/>
      <c r="K42" s="339"/>
      <c r="L42" s="339"/>
      <c r="M42" s="339"/>
    </row>
    <row r="43" spans="1:13" s="340" customFormat="1" ht="15" customHeight="1">
      <c r="A43" s="221"/>
      <c r="B43" s="1054" t="s">
        <v>661</v>
      </c>
      <c r="C43" s="1054"/>
      <c r="D43" s="1054"/>
      <c r="E43" s="789"/>
      <c r="F43" s="789"/>
      <c r="G43" s="789"/>
      <c r="H43" s="793" t="s">
        <v>658</v>
      </c>
      <c r="I43" s="789"/>
      <c r="J43" s="790"/>
      <c r="K43" s="339"/>
      <c r="L43" s="339"/>
      <c r="M43" s="339"/>
    </row>
    <row r="44" spans="1:13" s="340" customFormat="1" ht="6" customHeight="1">
      <c r="A44" s="352"/>
      <c r="B44" s="1037"/>
      <c r="C44" s="1037"/>
      <c r="D44" s="1037"/>
      <c r="E44" s="1037"/>
      <c r="F44" s="1037"/>
      <c r="G44" s="1037"/>
      <c r="H44" s="1037"/>
      <c r="I44" s="1037"/>
      <c r="J44" s="1037"/>
      <c r="K44" s="339"/>
      <c r="L44" s="339"/>
      <c r="M44" s="339"/>
    </row>
    <row r="45" spans="1:13" s="350" customFormat="1" ht="26.25" customHeight="1">
      <c r="A45" s="676" t="s">
        <v>0</v>
      </c>
      <c r="B45" s="1040" t="s">
        <v>888</v>
      </c>
      <c r="C45" s="1034"/>
      <c r="D45" s="1034"/>
      <c r="E45" s="1034"/>
      <c r="F45" s="1034"/>
      <c r="G45" s="1034"/>
      <c r="H45" s="1034"/>
      <c r="I45" s="1034"/>
      <c r="J45" s="1034"/>
      <c r="K45" s="349"/>
      <c r="L45" s="349"/>
      <c r="M45" s="349"/>
    </row>
    <row r="46" spans="1:13" s="350" customFormat="1" ht="18.75" customHeight="1">
      <c r="A46" s="676" t="s">
        <v>1</v>
      </c>
      <c r="B46" s="1040" t="s">
        <v>889</v>
      </c>
      <c r="C46" s="1034"/>
      <c r="D46" s="1034"/>
      <c r="E46" s="1034"/>
      <c r="F46" s="1034"/>
      <c r="G46" s="1034"/>
      <c r="H46" s="1034"/>
      <c r="I46" s="1034"/>
      <c r="J46" s="1034"/>
      <c r="K46" s="349"/>
      <c r="L46" s="349"/>
      <c r="M46" s="349"/>
    </row>
    <row r="47" spans="1:13" s="340" customFormat="1" ht="66.75" customHeight="1">
      <c r="A47" s="223" t="s">
        <v>178</v>
      </c>
      <c r="B47" s="1037" t="s">
        <v>663</v>
      </c>
      <c r="C47" s="1037"/>
      <c r="D47" s="1037"/>
      <c r="E47" s="1037"/>
      <c r="F47" s="1037"/>
      <c r="G47" s="1037"/>
      <c r="H47" s="1037"/>
      <c r="I47" s="1037"/>
      <c r="J47" s="1037"/>
      <c r="K47" s="339"/>
      <c r="L47" s="339"/>
      <c r="M47" s="339"/>
    </row>
    <row r="48" spans="1:13" s="340" customFormat="1" ht="54" customHeight="1">
      <c r="A48" s="223" t="s">
        <v>178</v>
      </c>
      <c r="B48" s="1037" t="s">
        <v>664</v>
      </c>
      <c r="C48" s="1037"/>
      <c r="D48" s="1037"/>
      <c r="E48" s="1037"/>
      <c r="F48" s="1037"/>
      <c r="G48" s="1037"/>
      <c r="H48" s="1037"/>
      <c r="I48" s="1037"/>
      <c r="J48" s="1037"/>
      <c r="K48" s="339"/>
      <c r="L48" s="339"/>
      <c r="M48" s="339"/>
    </row>
    <row r="49" spans="1:13" s="340" customFormat="1" ht="71.25" customHeight="1">
      <c r="A49" s="223" t="s">
        <v>178</v>
      </c>
      <c r="B49" s="1037" t="s">
        <v>665</v>
      </c>
      <c r="C49" s="1037"/>
      <c r="D49" s="1037"/>
      <c r="E49" s="1037"/>
      <c r="F49" s="1037"/>
      <c r="G49" s="1037"/>
      <c r="H49" s="1037"/>
      <c r="I49" s="1037"/>
      <c r="J49" s="1037"/>
      <c r="K49" s="339"/>
      <c r="L49" s="339"/>
      <c r="M49" s="339"/>
    </row>
    <row r="50" spans="1:13" s="340" customFormat="1" ht="19.5" customHeight="1">
      <c r="A50" s="223" t="s">
        <v>178</v>
      </c>
      <c r="B50" s="1037" t="s">
        <v>666</v>
      </c>
      <c r="C50" s="1037"/>
      <c r="D50" s="1037"/>
      <c r="E50" s="1037"/>
      <c r="F50" s="1037"/>
      <c r="G50" s="1037"/>
      <c r="H50" s="1037"/>
      <c r="I50" s="1037"/>
      <c r="J50" s="1037"/>
      <c r="K50" s="339"/>
      <c r="L50" s="339"/>
      <c r="M50" s="339"/>
    </row>
    <row r="51" spans="1:13" s="340" customFormat="1" ht="36" customHeight="1">
      <c r="A51" s="223" t="s">
        <v>178</v>
      </c>
      <c r="B51" s="1037" t="s">
        <v>667</v>
      </c>
      <c r="C51" s="1037"/>
      <c r="D51" s="1037"/>
      <c r="E51" s="1037"/>
      <c r="F51" s="1037"/>
      <c r="G51" s="1037"/>
      <c r="H51" s="1037"/>
      <c r="I51" s="1037"/>
      <c r="J51" s="1037"/>
      <c r="K51" s="339"/>
      <c r="L51" s="339"/>
      <c r="M51" s="339"/>
    </row>
    <row r="52" spans="1:13" s="350" customFormat="1" ht="21" customHeight="1">
      <c r="A52" s="675" t="s">
        <v>2</v>
      </c>
      <c r="B52" s="1040" t="s">
        <v>890</v>
      </c>
      <c r="C52" s="1034"/>
      <c r="D52" s="1034"/>
      <c r="E52" s="1034"/>
      <c r="F52" s="1034"/>
      <c r="G52" s="1034"/>
      <c r="H52" s="1034"/>
      <c r="I52" s="1034"/>
      <c r="J52" s="1034"/>
      <c r="K52" s="349"/>
      <c r="L52" s="349"/>
      <c r="M52" s="349"/>
    </row>
    <row r="53" spans="1:13" s="224" customFormat="1" ht="54.75" customHeight="1">
      <c r="B53" s="1037" t="s">
        <v>662</v>
      </c>
      <c r="C53" s="1037"/>
      <c r="D53" s="1037"/>
      <c r="E53" s="1037"/>
      <c r="F53" s="1037"/>
      <c r="G53" s="1037"/>
      <c r="H53" s="1037"/>
      <c r="I53" s="1037"/>
      <c r="J53" s="1037"/>
      <c r="L53" s="351"/>
    </row>
    <row r="54" spans="1:13" s="350" customFormat="1" ht="18.75" customHeight="1">
      <c r="A54" s="676" t="s">
        <v>37</v>
      </c>
      <c r="B54" s="1040" t="s">
        <v>892</v>
      </c>
      <c r="C54" s="1040"/>
      <c r="D54" s="1040"/>
      <c r="E54" s="1040"/>
      <c r="F54" s="1040"/>
      <c r="G54" s="1040"/>
      <c r="H54" s="1040"/>
      <c r="I54" s="1040"/>
      <c r="J54" s="1040"/>
      <c r="K54" s="349"/>
      <c r="L54" s="349"/>
      <c r="M54" s="349"/>
    </row>
    <row r="55" spans="1:13" s="340" customFormat="1" ht="69" customHeight="1">
      <c r="A55" s="221" t="s">
        <v>178</v>
      </c>
      <c r="B55" s="1037" t="s">
        <v>893</v>
      </c>
      <c r="C55" s="1053"/>
      <c r="D55" s="1053"/>
      <c r="E55" s="1053"/>
      <c r="F55" s="1053"/>
      <c r="G55" s="1053"/>
      <c r="H55" s="1053"/>
      <c r="I55" s="1053"/>
      <c r="J55" s="1053"/>
      <c r="K55" s="339"/>
      <c r="L55" s="339"/>
      <c r="M55" s="339"/>
    </row>
    <row r="56" spans="1:13" s="340" customFormat="1" ht="66.75" customHeight="1">
      <c r="A56" s="223" t="s">
        <v>178</v>
      </c>
      <c r="B56" s="1037" t="s">
        <v>687</v>
      </c>
      <c r="C56" s="1037"/>
      <c r="D56" s="1037"/>
      <c r="E56" s="1037"/>
      <c r="F56" s="1037"/>
      <c r="G56" s="1037"/>
      <c r="H56" s="1037"/>
      <c r="I56" s="1037"/>
      <c r="J56" s="1037"/>
      <c r="K56" s="339"/>
      <c r="L56" s="339"/>
      <c r="M56" s="339"/>
    </row>
    <row r="57" spans="1:13" s="340" customFormat="1" ht="37.5" customHeight="1">
      <c r="A57" s="221" t="s">
        <v>178</v>
      </c>
      <c r="B57" s="1040" t="s">
        <v>682</v>
      </c>
      <c r="C57" s="1053"/>
      <c r="D57" s="1053"/>
      <c r="E57" s="1053"/>
      <c r="F57" s="1053"/>
      <c r="G57" s="1053"/>
      <c r="H57" s="1053"/>
      <c r="I57" s="1053"/>
      <c r="J57" s="1053"/>
      <c r="K57" s="339"/>
      <c r="L57" s="339"/>
      <c r="M57" s="339"/>
    </row>
    <row r="58" spans="1:13" s="350" customFormat="1" ht="21.75" customHeight="1">
      <c r="A58" s="675" t="s">
        <v>3</v>
      </c>
      <c r="B58" s="1040" t="s">
        <v>894</v>
      </c>
      <c r="C58" s="1034"/>
      <c r="D58" s="1034"/>
      <c r="E58" s="1034"/>
      <c r="F58" s="1034"/>
      <c r="G58" s="1034"/>
      <c r="H58" s="1034"/>
      <c r="I58" s="1034"/>
      <c r="J58" s="1034"/>
      <c r="K58" s="349"/>
      <c r="L58" s="349"/>
      <c r="M58" s="349"/>
    </row>
    <row r="59" spans="1:13" s="340" customFormat="1" ht="39" customHeight="1">
      <c r="A59" s="223" t="s">
        <v>178</v>
      </c>
      <c r="B59" s="1037" t="s">
        <v>683</v>
      </c>
      <c r="C59" s="1053"/>
      <c r="D59" s="1053"/>
      <c r="E59" s="1053"/>
      <c r="F59" s="1053"/>
      <c r="G59" s="1053"/>
      <c r="H59" s="1053"/>
      <c r="I59" s="1053"/>
      <c r="J59" s="1053"/>
      <c r="K59" s="339"/>
      <c r="L59" s="339"/>
      <c r="M59" s="339"/>
    </row>
    <row r="60" spans="1:13" s="350" customFormat="1" ht="21.75" customHeight="1">
      <c r="A60" s="675" t="s">
        <v>4</v>
      </c>
      <c r="B60" s="1040" t="s">
        <v>895</v>
      </c>
      <c r="C60" s="1034"/>
      <c r="D60" s="1034"/>
      <c r="E60" s="1034"/>
      <c r="F60" s="1034"/>
      <c r="G60" s="1034"/>
      <c r="H60" s="1034"/>
      <c r="I60" s="1034"/>
      <c r="J60" s="1034"/>
      <c r="K60" s="349"/>
      <c r="L60" s="349"/>
      <c r="M60" s="349"/>
    </row>
    <row r="61" spans="1:13" s="350" customFormat="1" ht="21" customHeight="1">
      <c r="A61" s="675" t="s">
        <v>670</v>
      </c>
      <c r="B61" s="1040" t="s">
        <v>896</v>
      </c>
      <c r="C61" s="1034"/>
      <c r="D61" s="1034"/>
      <c r="E61" s="1034"/>
      <c r="F61" s="1034"/>
      <c r="G61" s="1034"/>
      <c r="H61" s="1034"/>
      <c r="I61" s="1034"/>
      <c r="J61" s="1034"/>
      <c r="K61" s="349"/>
      <c r="L61" s="349"/>
      <c r="M61" s="349"/>
    </row>
    <row r="62" spans="1:13" s="340" customFormat="1" ht="17.25" customHeight="1">
      <c r="A62" s="221" t="s">
        <v>183</v>
      </c>
      <c r="B62" s="1037" t="s">
        <v>672</v>
      </c>
      <c r="C62" s="1037"/>
      <c r="D62" s="1037"/>
      <c r="E62" s="1037"/>
      <c r="F62" s="1037"/>
      <c r="G62" s="1037"/>
      <c r="H62" s="1037"/>
      <c r="I62" s="1037"/>
      <c r="J62" s="1037"/>
      <c r="K62" s="339"/>
      <c r="L62" s="339"/>
      <c r="M62" s="339"/>
    </row>
    <row r="63" spans="1:13" s="340" customFormat="1" ht="30" customHeight="1">
      <c r="A63" s="221" t="s">
        <v>183</v>
      </c>
      <c r="B63" s="1037" t="s">
        <v>673</v>
      </c>
      <c r="C63" s="1037"/>
      <c r="D63" s="1037"/>
      <c r="E63" s="1037"/>
      <c r="F63" s="1037"/>
      <c r="G63" s="1037"/>
      <c r="H63" s="1037"/>
      <c r="I63" s="1037"/>
      <c r="J63" s="1037"/>
      <c r="K63" s="339"/>
      <c r="L63" s="339"/>
      <c r="M63" s="339"/>
    </row>
    <row r="64" spans="1:13" s="340" customFormat="1" ht="30.75" customHeight="1">
      <c r="A64" s="221" t="s">
        <v>183</v>
      </c>
      <c r="B64" s="1037" t="s">
        <v>674</v>
      </c>
      <c r="C64" s="1037"/>
      <c r="D64" s="1037"/>
      <c r="E64" s="1037"/>
      <c r="F64" s="1037"/>
      <c r="G64" s="1037"/>
      <c r="H64" s="1037"/>
      <c r="I64" s="1037"/>
      <c r="J64" s="1037"/>
      <c r="K64" s="339"/>
      <c r="L64" s="339"/>
      <c r="M64" s="339"/>
    </row>
    <row r="65" spans="1:13" s="340" customFormat="1" ht="39" customHeight="1">
      <c r="A65" s="221" t="s">
        <v>183</v>
      </c>
      <c r="B65" s="1037" t="s">
        <v>354</v>
      </c>
      <c r="C65" s="1037"/>
      <c r="D65" s="1037"/>
      <c r="E65" s="1037"/>
      <c r="F65" s="1037"/>
      <c r="G65" s="1037"/>
      <c r="H65" s="1037"/>
      <c r="I65" s="1037"/>
      <c r="J65" s="1037"/>
      <c r="K65" s="339"/>
      <c r="L65" s="339"/>
      <c r="M65" s="339"/>
    </row>
    <row r="66" spans="1:13" s="350" customFormat="1" ht="21" customHeight="1">
      <c r="A66" s="675" t="s">
        <v>6</v>
      </c>
      <c r="B66" s="1040" t="s">
        <v>897</v>
      </c>
      <c r="C66" s="1040"/>
      <c r="D66" s="1040"/>
      <c r="E66" s="1040"/>
      <c r="F66" s="1040"/>
      <c r="G66" s="1040"/>
      <c r="H66" s="1040"/>
      <c r="I66" s="1040"/>
      <c r="J66" s="1040"/>
      <c r="K66" s="349"/>
      <c r="L66" s="349"/>
      <c r="M66" s="349"/>
    </row>
    <row r="67" spans="1:13" s="340" customFormat="1" ht="24" customHeight="1">
      <c r="A67" s="223" t="s">
        <v>747</v>
      </c>
      <c r="B67" s="1037" t="s">
        <v>355</v>
      </c>
      <c r="C67" s="1037"/>
      <c r="D67" s="1037"/>
      <c r="E67" s="1037"/>
      <c r="F67" s="1037"/>
      <c r="G67" s="1037"/>
      <c r="H67" s="1037"/>
      <c r="I67" s="1037"/>
      <c r="J67" s="1037"/>
      <c r="K67" s="339"/>
      <c r="L67" s="339"/>
      <c r="M67" s="339"/>
    </row>
    <row r="68" spans="1:13" s="340" customFormat="1" ht="33" customHeight="1">
      <c r="A68" s="225" t="s">
        <v>178</v>
      </c>
      <c r="B68" s="1037" t="s">
        <v>356</v>
      </c>
      <c r="C68" s="1037"/>
      <c r="D68" s="1037"/>
      <c r="E68" s="1037"/>
      <c r="F68" s="1037"/>
      <c r="G68" s="1037"/>
      <c r="H68" s="1037"/>
      <c r="I68" s="1037"/>
      <c r="J68" s="1037"/>
      <c r="K68" s="339"/>
      <c r="L68" s="339"/>
      <c r="M68" s="339"/>
    </row>
    <row r="69" spans="1:13" s="340" customFormat="1" ht="33" customHeight="1">
      <c r="A69" s="225" t="s">
        <v>178</v>
      </c>
      <c r="B69" s="1037" t="s">
        <v>357</v>
      </c>
      <c r="C69" s="1037"/>
      <c r="D69" s="1037"/>
      <c r="E69" s="1037"/>
      <c r="F69" s="1037"/>
      <c r="G69" s="1037"/>
      <c r="H69" s="1037"/>
      <c r="I69" s="1037"/>
      <c r="J69" s="1037"/>
      <c r="K69" s="339"/>
      <c r="L69" s="339"/>
      <c r="M69" s="339"/>
    </row>
    <row r="70" spans="1:13" s="340" customFormat="1" ht="15.75" customHeight="1">
      <c r="A70" s="225" t="s">
        <v>178</v>
      </c>
      <c r="B70" s="1037" t="s">
        <v>358</v>
      </c>
      <c r="C70" s="1037"/>
      <c r="D70" s="1037"/>
      <c r="E70" s="1037"/>
      <c r="F70" s="1037"/>
      <c r="G70" s="1037"/>
      <c r="H70" s="1037"/>
      <c r="I70" s="1037"/>
      <c r="J70" s="1037"/>
      <c r="K70" s="339"/>
      <c r="L70" s="339"/>
      <c r="M70" s="339"/>
    </row>
    <row r="71" spans="1:13" s="340" customFormat="1" ht="15.75" customHeight="1">
      <c r="A71" s="225" t="s">
        <v>178</v>
      </c>
      <c r="B71" s="1037" t="s">
        <v>359</v>
      </c>
      <c r="C71" s="1037"/>
      <c r="D71" s="1037"/>
      <c r="E71" s="1037"/>
      <c r="F71" s="1037"/>
      <c r="G71" s="1037"/>
      <c r="H71" s="1037"/>
      <c r="I71" s="1037"/>
      <c r="J71" s="1037"/>
      <c r="K71" s="339"/>
      <c r="L71" s="339"/>
      <c r="M71" s="339"/>
    </row>
    <row r="72" spans="1:13" s="340" customFormat="1" ht="21.75" customHeight="1">
      <c r="A72" s="225" t="s">
        <v>178</v>
      </c>
      <c r="B72" s="1037" t="s">
        <v>360</v>
      </c>
      <c r="C72" s="1037"/>
      <c r="D72" s="1037"/>
      <c r="E72" s="1037"/>
      <c r="F72" s="1037"/>
      <c r="G72" s="1037"/>
      <c r="H72" s="1037"/>
      <c r="I72" s="1037"/>
      <c r="J72" s="1037"/>
      <c r="K72" s="339"/>
      <c r="L72" s="339"/>
      <c r="M72" s="339"/>
    </row>
    <row r="73" spans="1:13" s="340" customFormat="1" ht="44.25" hidden="1" customHeight="1">
      <c r="A73" s="223" t="s">
        <v>5</v>
      </c>
      <c r="B73" s="1037" t="s">
        <v>361</v>
      </c>
      <c r="C73" s="1037"/>
      <c r="D73" s="1037"/>
      <c r="E73" s="1037"/>
      <c r="F73" s="1037"/>
      <c r="G73" s="1037"/>
      <c r="H73" s="1037"/>
      <c r="I73" s="1037"/>
      <c r="J73" s="1037"/>
      <c r="K73" s="339"/>
      <c r="L73" s="339"/>
      <c r="M73" s="339"/>
    </row>
    <row r="74" spans="1:13" s="340" customFormat="1" ht="51.75" customHeight="1">
      <c r="A74" s="223" t="s">
        <v>749</v>
      </c>
      <c r="B74" s="1037" t="s">
        <v>362</v>
      </c>
      <c r="C74" s="1037"/>
      <c r="D74" s="1037"/>
      <c r="E74" s="1037"/>
      <c r="F74" s="1037"/>
      <c r="G74" s="1037"/>
      <c r="H74" s="1037"/>
      <c r="I74" s="1037"/>
      <c r="J74" s="1037"/>
      <c r="K74" s="339"/>
      <c r="L74" s="339"/>
      <c r="M74" s="339"/>
    </row>
    <row r="75" spans="1:13" s="340" customFormat="1" ht="15" customHeight="1">
      <c r="A75" s="225" t="s">
        <v>178</v>
      </c>
      <c r="B75" s="1037" t="s">
        <v>363</v>
      </c>
      <c r="C75" s="1037"/>
      <c r="D75" s="1037"/>
      <c r="E75" s="1037"/>
      <c r="F75" s="1037"/>
      <c r="G75" s="1037"/>
      <c r="H75" s="1037"/>
      <c r="I75" s="1037"/>
      <c r="J75" s="1037"/>
      <c r="K75" s="339"/>
      <c r="L75" s="339"/>
      <c r="M75" s="339"/>
    </row>
    <row r="76" spans="1:13" s="340" customFormat="1" ht="24.75" customHeight="1">
      <c r="A76" s="225" t="s">
        <v>178</v>
      </c>
      <c r="B76" s="1037" t="s">
        <v>364</v>
      </c>
      <c r="C76" s="1037"/>
      <c r="D76" s="1037"/>
      <c r="E76" s="1037"/>
      <c r="F76" s="1037"/>
      <c r="G76" s="1037"/>
      <c r="H76" s="1037"/>
      <c r="I76" s="1037"/>
      <c r="J76" s="1037"/>
      <c r="K76" s="339"/>
      <c r="L76" s="339"/>
      <c r="M76" s="339"/>
    </row>
    <row r="77" spans="1:13" s="350" customFormat="1" ht="21.75" customHeight="1">
      <c r="A77" s="676" t="s">
        <v>898</v>
      </c>
      <c r="B77" s="1040" t="s">
        <v>684</v>
      </c>
      <c r="C77" s="1034"/>
      <c r="D77" s="1034"/>
      <c r="E77" s="1034"/>
      <c r="F77" s="1034"/>
      <c r="G77" s="1034"/>
      <c r="H77" s="1034"/>
      <c r="I77" s="1034"/>
      <c r="J77" s="1034"/>
      <c r="K77" s="349"/>
      <c r="L77" s="349"/>
      <c r="M77" s="349"/>
    </row>
    <row r="78" spans="1:13" s="340" customFormat="1" ht="53.25" customHeight="1">
      <c r="A78" s="223" t="s">
        <v>8</v>
      </c>
      <c r="B78" s="1037" t="s">
        <v>685</v>
      </c>
      <c r="C78" s="1037"/>
      <c r="D78" s="1037"/>
      <c r="E78" s="1037"/>
      <c r="F78" s="1037"/>
      <c r="G78" s="1037"/>
      <c r="H78" s="1037"/>
      <c r="I78" s="1037"/>
      <c r="J78" s="1037"/>
      <c r="K78" s="339"/>
      <c r="L78" s="339"/>
      <c r="M78" s="339"/>
    </row>
    <row r="79" spans="1:13" s="340" customFormat="1" ht="66" customHeight="1">
      <c r="A79" s="223" t="s">
        <v>8</v>
      </c>
      <c r="B79" s="1037" t="s">
        <v>686</v>
      </c>
      <c r="C79" s="1037"/>
      <c r="D79" s="1037"/>
      <c r="E79" s="1037"/>
      <c r="F79" s="1037"/>
      <c r="G79" s="1037"/>
      <c r="H79" s="1037"/>
      <c r="I79" s="1037"/>
      <c r="J79" s="1037"/>
      <c r="K79" s="339"/>
      <c r="L79" s="339"/>
      <c r="M79" s="339"/>
    </row>
    <row r="80" spans="1:13" s="350" customFormat="1" ht="18.75" customHeight="1">
      <c r="A80" s="676" t="s">
        <v>7</v>
      </c>
      <c r="B80" s="1040" t="s">
        <v>899</v>
      </c>
      <c r="C80" s="1034"/>
      <c r="D80" s="1034"/>
      <c r="E80" s="1034"/>
      <c r="F80" s="1034"/>
      <c r="G80" s="1034"/>
      <c r="H80" s="1034"/>
      <c r="I80" s="1034"/>
      <c r="J80" s="1034"/>
      <c r="K80" s="349"/>
      <c r="L80" s="349"/>
      <c r="M80" s="349"/>
    </row>
    <row r="81" spans="1:13" s="340" customFormat="1" ht="39.75" customHeight="1">
      <c r="A81" s="225"/>
      <c r="B81" s="1037" t="s">
        <v>365</v>
      </c>
      <c r="C81" s="1037"/>
      <c r="D81" s="1037"/>
      <c r="E81" s="1037"/>
      <c r="F81" s="1037"/>
      <c r="G81" s="1037"/>
      <c r="H81" s="1037"/>
      <c r="I81" s="1037"/>
      <c r="J81" s="1037"/>
      <c r="K81" s="339"/>
      <c r="L81" s="339"/>
      <c r="M81" s="339"/>
    </row>
    <row r="82" spans="1:13" s="350" customFormat="1" ht="32.25" customHeight="1">
      <c r="A82" s="676" t="s">
        <v>10</v>
      </c>
      <c r="B82" s="1040" t="s">
        <v>366</v>
      </c>
      <c r="C82" s="1034"/>
      <c r="D82" s="1034"/>
      <c r="E82" s="1034"/>
      <c r="F82" s="1034"/>
      <c r="G82" s="1034"/>
      <c r="H82" s="1034"/>
      <c r="I82" s="1034"/>
      <c r="J82" s="1034"/>
      <c r="K82" s="349"/>
      <c r="L82" s="349"/>
      <c r="M82" s="349"/>
    </row>
    <row r="83" spans="1:13" s="340" customFormat="1" ht="33.75" customHeight="1">
      <c r="A83" s="223" t="s">
        <v>8</v>
      </c>
      <c r="B83" s="1037" t="s">
        <v>367</v>
      </c>
      <c r="C83" s="1037"/>
      <c r="D83" s="1037"/>
      <c r="E83" s="1037"/>
      <c r="F83" s="1037"/>
      <c r="G83" s="1037"/>
      <c r="H83" s="1037"/>
      <c r="I83" s="1037"/>
      <c r="J83" s="1037"/>
      <c r="K83" s="339"/>
      <c r="L83" s="339"/>
      <c r="M83" s="339"/>
    </row>
    <row r="84" spans="1:13" s="340" customFormat="1" ht="54" customHeight="1">
      <c r="A84" s="223" t="s">
        <v>8</v>
      </c>
      <c r="B84" s="1037" t="s">
        <v>532</v>
      </c>
      <c r="C84" s="1037"/>
      <c r="D84" s="1037"/>
      <c r="E84" s="1037"/>
      <c r="F84" s="1037"/>
      <c r="G84" s="1037"/>
      <c r="H84" s="1037"/>
      <c r="I84" s="1037"/>
      <c r="J84" s="1037"/>
      <c r="K84" s="339"/>
      <c r="L84" s="339"/>
      <c r="M84" s="339"/>
    </row>
    <row r="85" spans="1:13" s="350" customFormat="1" ht="21" customHeight="1">
      <c r="A85" s="675" t="s">
        <v>11</v>
      </c>
      <c r="B85" s="1040" t="s">
        <v>671</v>
      </c>
      <c r="C85" s="1034"/>
      <c r="D85" s="1034"/>
      <c r="E85" s="1034"/>
      <c r="F85" s="1034"/>
      <c r="G85" s="1034"/>
      <c r="H85" s="1034"/>
      <c r="I85" s="1034"/>
      <c r="J85" s="1034"/>
      <c r="K85" s="349"/>
      <c r="L85" s="349"/>
      <c r="M85" s="349"/>
    </row>
    <row r="86" spans="1:13" s="340" customFormat="1" ht="45" customHeight="1">
      <c r="A86" s="223" t="s">
        <v>8</v>
      </c>
      <c r="B86" s="1037" t="s">
        <v>368</v>
      </c>
      <c r="C86" s="1037"/>
      <c r="D86" s="1037"/>
      <c r="E86" s="1037"/>
      <c r="F86" s="1037"/>
      <c r="G86" s="1037"/>
      <c r="H86" s="1037"/>
      <c r="I86" s="1037"/>
      <c r="J86" s="1037"/>
      <c r="K86" s="339"/>
      <c r="L86" s="339"/>
      <c r="M86" s="339"/>
    </row>
    <row r="87" spans="1:13" s="340" customFormat="1" ht="57" customHeight="1">
      <c r="A87" s="223" t="s">
        <v>8</v>
      </c>
      <c r="B87" s="1038" t="s">
        <v>531</v>
      </c>
      <c r="C87" s="1038"/>
      <c r="D87" s="1038"/>
      <c r="E87" s="1038"/>
      <c r="F87" s="1038"/>
      <c r="G87" s="1038"/>
      <c r="H87" s="1038"/>
      <c r="I87" s="1038"/>
      <c r="J87" s="1038"/>
      <c r="K87" s="339"/>
      <c r="L87" s="339"/>
      <c r="M87" s="339"/>
    </row>
    <row r="88" spans="1:13" s="350" customFormat="1" ht="20.25" customHeight="1">
      <c r="A88" s="676" t="s">
        <v>39</v>
      </c>
      <c r="B88" s="1055" t="s">
        <v>900</v>
      </c>
      <c r="C88" s="1055"/>
      <c r="D88" s="1055"/>
      <c r="E88" s="1055"/>
      <c r="F88" s="1055"/>
      <c r="G88" s="1055"/>
      <c r="H88" s="1055"/>
      <c r="I88" s="1055"/>
      <c r="J88" s="1055"/>
      <c r="K88" s="349"/>
      <c r="L88" s="349"/>
      <c r="M88" s="349"/>
    </row>
    <row r="89" spans="1:13" s="935" customFormat="1" ht="20.25" customHeight="1">
      <c r="A89" s="933" t="s">
        <v>551</v>
      </c>
      <c r="B89" s="1052" t="s">
        <v>651</v>
      </c>
      <c r="C89" s="1052"/>
      <c r="D89" s="1052"/>
      <c r="E89" s="1052"/>
      <c r="F89" s="1052"/>
      <c r="G89" s="1052"/>
      <c r="H89" s="1052"/>
      <c r="I89" s="1052"/>
      <c r="J89" s="934"/>
      <c r="L89" s="936"/>
    </row>
    <row r="90" spans="1:13" s="340" customFormat="1" ht="30.75" customHeight="1">
      <c r="A90" s="221"/>
      <c r="B90" s="1037" t="s">
        <v>369</v>
      </c>
      <c r="C90" s="1037"/>
      <c r="D90" s="1037"/>
      <c r="E90" s="1037"/>
      <c r="F90" s="1037"/>
      <c r="G90" s="1037"/>
      <c r="H90" s="1037"/>
      <c r="I90" s="1037"/>
      <c r="J90" s="1037"/>
      <c r="K90" s="339"/>
      <c r="L90" s="339"/>
      <c r="M90" s="339"/>
    </row>
    <row r="91" spans="1:13" s="340" customFormat="1" ht="30.75" customHeight="1">
      <c r="A91" s="223" t="s">
        <v>178</v>
      </c>
      <c r="B91" s="1037" t="s">
        <v>370</v>
      </c>
      <c r="C91" s="1037"/>
      <c r="D91" s="1037"/>
      <c r="E91" s="1037"/>
      <c r="F91" s="1037"/>
      <c r="G91" s="1037"/>
      <c r="H91" s="1037"/>
      <c r="I91" s="1037"/>
      <c r="J91" s="1037"/>
      <c r="K91" s="339"/>
      <c r="L91" s="339"/>
      <c r="M91" s="339"/>
    </row>
    <row r="92" spans="1:13" s="340" customFormat="1" ht="30.75" customHeight="1">
      <c r="A92" s="223" t="s">
        <v>178</v>
      </c>
      <c r="B92" s="1037" t="s">
        <v>371</v>
      </c>
      <c r="C92" s="1037"/>
      <c r="D92" s="1037"/>
      <c r="E92" s="1037"/>
      <c r="F92" s="1037"/>
      <c r="G92" s="1037"/>
      <c r="H92" s="1037"/>
      <c r="I92" s="1037"/>
      <c r="J92" s="1037"/>
      <c r="K92" s="339"/>
      <c r="L92" s="339"/>
      <c r="M92" s="339"/>
    </row>
    <row r="93" spans="1:13" s="340" customFormat="1" ht="46.5" customHeight="1">
      <c r="A93" s="223" t="s">
        <v>178</v>
      </c>
      <c r="B93" s="1037" t="s">
        <v>372</v>
      </c>
      <c r="C93" s="1037"/>
      <c r="D93" s="1037"/>
      <c r="E93" s="1037"/>
      <c r="F93" s="1037"/>
      <c r="G93" s="1037"/>
      <c r="H93" s="1037"/>
      <c r="I93" s="1037"/>
      <c r="J93" s="1037"/>
      <c r="K93" s="339"/>
      <c r="L93" s="339"/>
      <c r="M93" s="339"/>
    </row>
    <row r="94" spans="1:13" s="342" customFormat="1" ht="21.75" customHeight="1">
      <c r="A94" s="826" t="s">
        <v>553</v>
      </c>
      <c r="B94" s="1034" t="s">
        <v>901</v>
      </c>
      <c r="C94" s="1034"/>
      <c r="D94" s="1034"/>
      <c r="E94" s="1034"/>
      <c r="F94" s="1034"/>
      <c r="G94" s="1034"/>
      <c r="H94" s="1034"/>
      <c r="I94" s="1034"/>
      <c r="J94" s="1034"/>
      <c r="K94" s="341"/>
      <c r="L94" s="341"/>
      <c r="M94" s="341"/>
    </row>
    <row r="95" spans="1:13" s="340" customFormat="1" ht="15.75" customHeight="1">
      <c r="A95" s="221"/>
      <c r="B95" s="1037" t="s">
        <v>373</v>
      </c>
      <c r="C95" s="1037"/>
      <c r="D95" s="1037"/>
      <c r="E95" s="1037"/>
      <c r="F95" s="1037"/>
      <c r="G95" s="1037"/>
      <c r="H95" s="1037"/>
      <c r="I95" s="1037"/>
      <c r="J95" s="1037"/>
      <c r="K95" s="339"/>
      <c r="L95" s="339"/>
      <c r="M95" s="339"/>
    </row>
    <row r="96" spans="1:13" s="340" customFormat="1" ht="30.75" customHeight="1">
      <c r="A96" s="223" t="s">
        <v>178</v>
      </c>
      <c r="B96" s="1037" t="s">
        <v>374</v>
      </c>
      <c r="C96" s="1037"/>
      <c r="D96" s="1037"/>
      <c r="E96" s="1037"/>
      <c r="F96" s="1037"/>
      <c r="G96" s="1037"/>
      <c r="H96" s="1037"/>
      <c r="I96" s="1037"/>
      <c r="J96" s="1037"/>
      <c r="K96" s="339"/>
      <c r="L96" s="339"/>
      <c r="M96" s="339"/>
    </row>
    <row r="97" spans="1:13" s="340" customFormat="1" ht="29.25" customHeight="1">
      <c r="A97" s="223" t="s">
        <v>178</v>
      </c>
      <c r="B97" s="1037" t="s">
        <v>375</v>
      </c>
      <c r="C97" s="1037"/>
      <c r="D97" s="1037"/>
      <c r="E97" s="1037"/>
      <c r="F97" s="1037"/>
      <c r="G97" s="1037"/>
      <c r="H97" s="1037"/>
      <c r="I97" s="1037"/>
      <c r="J97" s="1037"/>
      <c r="K97" s="339"/>
      <c r="L97" s="339"/>
      <c r="M97" s="339"/>
    </row>
    <row r="98" spans="1:13" s="340" customFormat="1" ht="17.25" customHeight="1">
      <c r="A98" s="221"/>
      <c r="B98" s="1037" t="s">
        <v>376</v>
      </c>
      <c r="C98" s="1037"/>
      <c r="D98" s="1037"/>
      <c r="E98" s="1037"/>
      <c r="F98" s="1037"/>
      <c r="G98" s="1037"/>
      <c r="H98" s="1037"/>
      <c r="I98" s="1037"/>
      <c r="J98" s="1037"/>
      <c r="K98" s="339"/>
      <c r="L98" s="339"/>
      <c r="M98" s="339"/>
    </row>
    <row r="99" spans="1:13" s="340" customFormat="1" ht="14.25" customHeight="1">
      <c r="A99" s="221"/>
      <c r="B99" s="1037" t="s">
        <v>377</v>
      </c>
      <c r="C99" s="1037"/>
      <c r="D99" s="1037"/>
      <c r="E99" s="1037"/>
      <c r="F99" s="1037"/>
      <c r="G99" s="1037"/>
      <c r="H99" s="1037"/>
      <c r="I99" s="1037"/>
      <c r="J99" s="1037"/>
      <c r="K99" s="339"/>
      <c r="L99" s="339"/>
      <c r="M99" s="339"/>
    </row>
    <row r="100" spans="1:13" s="4" customFormat="1" ht="18.75" customHeight="1">
      <c r="A100" s="226"/>
      <c r="B100" s="203"/>
      <c r="H100" s="5"/>
      <c r="I100" s="5"/>
      <c r="J100" s="5"/>
      <c r="K100" s="6"/>
      <c r="L100" s="6"/>
      <c r="M100" s="6"/>
    </row>
    <row r="101" spans="1:13" s="820" customFormat="1" ht="33" customHeight="1">
      <c r="A101" s="818" t="s">
        <v>12</v>
      </c>
      <c r="B101" s="1039" t="s">
        <v>729</v>
      </c>
      <c r="C101" s="1039"/>
      <c r="D101" s="1039"/>
      <c r="E101" s="1039"/>
      <c r="F101" s="1039"/>
      <c r="G101" s="1039"/>
      <c r="H101" s="1039"/>
      <c r="I101" s="1039"/>
      <c r="J101" s="1039"/>
      <c r="K101" s="819"/>
      <c r="L101" s="819"/>
      <c r="M101" s="819"/>
    </row>
    <row r="102" spans="1:13" s="4" customFormat="1" ht="20.25" customHeight="1">
      <c r="A102" s="675" t="s">
        <v>730</v>
      </c>
      <c r="B102" s="821" t="s">
        <v>419</v>
      </c>
      <c r="H102" s="5"/>
      <c r="I102" s="5"/>
      <c r="J102" s="5"/>
      <c r="K102" s="6"/>
      <c r="L102" s="6"/>
      <c r="M102" s="6"/>
    </row>
    <row r="103" spans="1:13" s="333" customFormat="1" ht="18" customHeight="1">
      <c r="A103" s="359" t="s">
        <v>175</v>
      </c>
      <c r="B103" s="1035" t="s">
        <v>378</v>
      </c>
      <c r="C103" s="1036"/>
      <c r="D103" s="1036"/>
      <c r="E103" s="1036"/>
      <c r="F103" s="1036"/>
      <c r="G103" s="1036"/>
      <c r="H103" s="678" t="s">
        <v>286</v>
      </c>
      <c r="I103" s="358"/>
      <c r="J103" s="678" t="s">
        <v>287</v>
      </c>
      <c r="K103" s="335"/>
      <c r="L103" s="335"/>
      <c r="M103" s="335"/>
    </row>
    <row r="104" spans="1:13" s="4" customFormat="1" ht="4.5" customHeight="1">
      <c r="A104" s="359"/>
      <c r="B104" s="360"/>
      <c r="C104" s="361"/>
      <c r="D104" s="361"/>
      <c r="E104" s="361"/>
      <c r="F104" s="361"/>
      <c r="G104" s="361"/>
      <c r="H104" s="362"/>
      <c r="I104" s="358"/>
      <c r="J104" s="362"/>
      <c r="K104" s="6"/>
      <c r="L104" s="6"/>
      <c r="M104" s="335"/>
    </row>
    <row r="105" spans="1:13" s="483" customFormat="1" ht="18" customHeight="1">
      <c r="A105" s="483" t="s">
        <v>130</v>
      </c>
      <c r="B105" s="794" t="s">
        <v>678</v>
      </c>
      <c r="C105" s="795"/>
      <c r="D105" s="795"/>
      <c r="E105" s="795"/>
      <c r="F105" s="795"/>
      <c r="G105" s="795"/>
      <c r="H105" s="482">
        <v>258141349</v>
      </c>
      <c r="I105" s="482"/>
      <c r="J105" s="482">
        <v>1825550</v>
      </c>
      <c r="K105" s="452"/>
      <c r="L105" s="452"/>
      <c r="M105" s="452"/>
    </row>
    <row r="106" spans="1:13" s="483" customFormat="1" ht="18" customHeight="1">
      <c r="A106" s="483" t="s">
        <v>131</v>
      </c>
      <c r="B106" s="796" t="s">
        <v>679</v>
      </c>
      <c r="C106" s="795"/>
      <c r="D106" s="795"/>
      <c r="E106" s="795"/>
      <c r="F106" s="795"/>
      <c r="G106" s="795"/>
      <c r="H106" s="482">
        <f>SUM(H107:H110)</f>
        <v>165302559</v>
      </c>
      <c r="I106" s="482"/>
      <c r="J106" s="482">
        <f>SUM(J107:J110)</f>
        <v>45948653</v>
      </c>
      <c r="K106" s="452"/>
      <c r="L106" s="452"/>
      <c r="M106" s="452"/>
    </row>
    <row r="107" spans="1:13" s="227" customFormat="1" ht="15">
      <c r="A107" s="227" t="s">
        <v>178</v>
      </c>
      <c r="B107" s="228" t="s">
        <v>379</v>
      </c>
      <c r="C107" s="366"/>
      <c r="D107" s="366"/>
      <c r="E107" s="366"/>
      <c r="F107" s="366"/>
      <c r="G107" s="366"/>
      <c r="H107" s="220">
        <v>1313355</v>
      </c>
      <c r="I107" s="220"/>
      <c r="J107" s="220">
        <v>8937601</v>
      </c>
      <c r="K107" s="6"/>
      <c r="L107" s="6"/>
      <c r="M107" s="6"/>
    </row>
    <row r="108" spans="1:13" s="227" customFormat="1" ht="17.25" customHeight="1">
      <c r="A108" s="227" t="s">
        <v>178</v>
      </c>
      <c r="B108" s="228" t="s">
        <v>545</v>
      </c>
      <c r="C108" s="366"/>
      <c r="D108" s="366"/>
      <c r="E108" s="366"/>
      <c r="F108" s="366"/>
      <c r="G108" s="366"/>
      <c r="H108" s="220">
        <v>120660742</v>
      </c>
      <c r="I108" s="220"/>
      <c r="J108" s="220">
        <v>501222</v>
      </c>
      <c r="K108" s="6"/>
      <c r="L108" s="6"/>
      <c r="M108" s="6"/>
    </row>
    <row r="109" spans="1:13" s="227" customFormat="1" ht="17.25" customHeight="1">
      <c r="A109" s="227" t="s">
        <v>178</v>
      </c>
      <c r="B109" s="228" t="s">
        <v>380</v>
      </c>
      <c r="C109" s="366"/>
      <c r="D109" s="366"/>
      <c r="E109" s="366"/>
      <c r="F109" s="366"/>
      <c r="G109" s="366"/>
      <c r="H109" s="220">
        <v>42295799</v>
      </c>
      <c r="I109" s="220"/>
      <c r="J109" s="220">
        <v>35479104</v>
      </c>
      <c r="K109" s="6"/>
      <c r="L109" s="6"/>
      <c r="M109" s="6"/>
    </row>
    <row r="110" spans="1:13" s="227" customFormat="1" ht="15">
      <c r="A110" s="227" t="s">
        <v>178</v>
      </c>
      <c r="B110" s="228" t="s">
        <v>544</v>
      </c>
      <c r="C110" s="366"/>
      <c r="D110" s="366"/>
      <c r="E110" s="366"/>
      <c r="F110" s="366"/>
      <c r="G110" s="366"/>
      <c r="H110" s="220">
        <v>1032663</v>
      </c>
      <c r="I110" s="220"/>
      <c r="J110" s="220">
        <v>1030726</v>
      </c>
      <c r="K110" s="6"/>
      <c r="L110" s="6"/>
      <c r="M110" s="6"/>
    </row>
    <row r="111" spans="1:13" s="483" customFormat="1" ht="17.25" customHeight="1">
      <c r="A111" s="483" t="s">
        <v>680</v>
      </c>
      <c r="B111" s="796" t="s">
        <v>681</v>
      </c>
      <c r="C111" s="795"/>
      <c r="D111" s="795"/>
      <c r="E111" s="795"/>
      <c r="F111" s="795"/>
      <c r="G111" s="795"/>
      <c r="H111" s="822"/>
      <c r="I111" s="822"/>
      <c r="J111" s="822"/>
      <c r="K111" s="452"/>
      <c r="L111" s="452"/>
      <c r="M111" s="452"/>
    </row>
    <row r="112" spans="1:13" s="227" customFormat="1" ht="6.75" customHeight="1">
      <c r="B112" s="368"/>
      <c r="C112" s="366"/>
      <c r="D112" s="366"/>
      <c r="E112" s="366"/>
      <c r="F112" s="366"/>
      <c r="G112" s="366"/>
      <c r="H112" s="367"/>
      <c r="I112" s="367"/>
      <c r="J112" s="367"/>
      <c r="K112" s="6"/>
      <c r="L112" s="6"/>
      <c r="M112" s="335"/>
    </row>
    <row r="113" spans="1:13" s="227" customFormat="1" ht="18" customHeight="1" thickBot="1">
      <c r="B113" s="797" t="s">
        <v>52</v>
      </c>
      <c r="C113" s="369"/>
      <c r="D113" s="369"/>
      <c r="E113" s="369"/>
      <c r="F113" s="370"/>
      <c r="G113" s="363"/>
      <c r="H113" s="371">
        <f>+H105+H106+H111</f>
        <v>423443908</v>
      </c>
      <c r="I113" s="358"/>
      <c r="J113" s="371">
        <f>J105+J106+J111</f>
        <v>47774203</v>
      </c>
      <c r="K113" s="6">
        <f>+H113-CD!D9</f>
        <v>0</v>
      </c>
      <c r="L113" s="6">
        <f>+J113-CD!F10</f>
        <v>0</v>
      </c>
      <c r="M113" s="335"/>
    </row>
    <row r="114" spans="1:13" ht="9" customHeight="1" thickTop="1">
      <c r="A114" s="355"/>
      <c r="B114" s="372"/>
      <c r="C114" s="373"/>
      <c r="D114" s="373"/>
      <c r="E114" s="373"/>
      <c r="F114" s="373"/>
      <c r="G114" s="373"/>
    </row>
    <row r="115" spans="1:13" s="929" customFormat="1" ht="24" customHeight="1">
      <c r="A115" s="929" t="s">
        <v>176</v>
      </c>
      <c r="B115" s="930" t="s">
        <v>878</v>
      </c>
      <c r="C115" s="931"/>
      <c r="D115" s="931"/>
      <c r="E115" s="931"/>
      <c r="F115" s="931"/>
      <c r="G115" s="931"/>
      <c r="H115" s="923" t="s">
        <v>286</v>
      </c>
      <c r="I115" s="924"/>
      <c r="J115" s="923" t="s">
        <v>287</v>
      </c>
      <c r="K115" s="932"/>
      <c r="L115" s="932"/>
      <c r="M115" s="932"/>
    </row>
    <row r="116" spans="1:13" s="227" customFormat="1" ht="15">
      <c r="A116" s="227" t="s">
        <v>178</v>
      </c>
      <c r="B116" s="228" t="s">
        <v>879</v>
      </c>
      <c r="C116" s="366"/>
      <c r="D116" s="366"/>
      <c r="E116" s="366"/>
      <c r="F116" s="366"/>
      <c r="G116" s="366"/>
      <c r="H116" s="220"/>
      <c r="I116" s="220"/>
      <c r="J116" s="220"/>
      <c r="K116" s="6"/>
      <c r="L116" s="6"/>
      <c r="M116" s="6"/>
    </row>
    <row r="117" spans="1:13" s="227" customFormat="1" ht="17.25" customHeight="1">
      <c r="A117" s="227" t="s">
        <v>178</v>
      </c>
      <c r="B117" s="228" t="s">
        <v>880</v>
      </c>
      <c r="C117" s="366"/>
      <c r="D117" s="366"/>
      <c r="E117" s="366"/>
      <c r="F117" s="366"/>
      <c r="G117" s="366"/>
      <c r="H117" s="220"/>
      <c r="I117" s="220"/>
      <c r="J117" s="220"/>
      <c r="K117" s="6"/>
      <c r="L117" s="6"/>
      <c r="M117" s="6"/>
    </row>
    <row r="118" spans="1:13" s="227" customFormat="1" ht="17.25" customHeight="1">
      <c r="A118" s="227" t="s">
        <v>178</v>
      </c>
      <c r="B118" s="228" t="s">
        <v>881</v>
      </c>
      <c r="C118" s="366"/>
      <c r="D118" s="366"/>
      <c r="E118" s="366"/>
      <c r="F118" s="366"/>
      <c r="G118" s="366"/>
      <c r="H118" s="220"/>
      <c r="I118" s="220"/>
      <c r="J118" s="220"/>
      <c r="K118" s="6"/>
      <c r="L118" s="6"/>
      <c r="M118" s="6"/>
    </row>
    <row r="119" spans="1:13" s="227" customFormat="1" ht="18" customHeight="1" thickBot="1">
      <c r="B119" s="797" t="s">
        <v>52</v>
      </c>
      <c r="C119" s="369"/>
      <c r="D119" s="369"/>
      <c r="E119" s="369"/>
      <c r="F119" s="370"/>
      <c r="G119" s="363"/>
      <c r="H119" s="371">
        <f>+H111+H112+H117</f>
        <v>0</v>
      </c>
      <c r="I119" s="358"/>
      <c r="J119" s="371">
        <f>J111+J112+J117</f>
        <v>0</v>
      </c>
      <c r="K119" s="6">
        <f>+H119-CD!D15</f>
        <v>-28270698420</v>
      </c>
      <c r="L119" s="6">
        <f>+J119-CD!F16</f>
        <v>-28726862714</v>
      </c>
      <c r="M119" s="335"/>
    </row>
    <row r="120" spans="1:13" s="227" customFormat="1" ht="12.75" customHeight="1" thickTop="1">
      <c r="B120" s="228"/>
      <c r="C120" s="366"/>
      <c r="D120" s="366"/>
      <c r="E120" s="366"/>
      <c r="F120" s="366"/>
      <c r="G120" s="366"/>
      <c r="H120" s="220"/>
      <c r="I120" s="220"/>
      <c r="J120" s="220"/>
      <c r="K120" s="6"/>
      <c r="L120" s="6"/>
      <c r="M120" s="6"/>
    </row>
    <row r="121" spans="1:13" s="333" customFormat="1" ht="21.75" customHeight="1">
      <c r="A121" s="921" t="s">
        <v>177</v>
      </c>
      <c r="B121" s="922" t="s">
        <v>731</v>
      </c>
      <c r="C121" s="675"/>
      <c r="D121" s="675"/>
      <c r="E121" s="675"/>
      <c r="F121" s="675"/>
      <c r="G121" s="675"/>
      <c r="H121" s="923" t="s">
        <v>286</v>
      </c>
      <c r="I121" s="924"/>
      <c r="J121" s="923" t="s">
        <v>287</v>
      </c>
      <c r="K121" s="335"/>
      <c r="L121" s="335"/>
      <c r="M121" s="335"/>
    </row>
    <row r="122" spans="1:13" s="443" customFormat="1" ht="18.75" customHeight="1">
      <c r="A122" s="925" t="s">
        <v>882</v>
      </c>
      <c r="B122" s="926" t="s">
        <v>381</v>
      </c>
      <c r="C122" s="826"/>
      <c r="D122" s="826"/>
      <c r="E122" s="826"/>
      <c r="F122" s="826"/>
      <c r="G122" s="826"/>
      <c r="H122" s="927">
        <v>25241787462</v>
      </c>
      <c r="I122" s="928"/>
      <c r="J122" s="927">
        <v>28726862714</v>
      </c>
      <c r="K122" s="452"/>
      <c r="L122" s="452"/>
      <c r="M122" s="452"/>
    </row>
    <row r="123" spans="1:13" s="4" customFormat="1" ht="19.5" customHeight="1">
      <c r="B123" s="381"/>
      <c r="C123" s="377"/>
      <c r="D123" s="377"/>
      <c r="E123" s="377"/>
      <c r="F123" s="377"/>
      <c r="G123" s="378"/>
      <c r="H123" s="382"/>
      <c r="I123" s="380"/>
      <c r="J123" s="382"/>
      <c r="K123" s="6"/>
      <c r="L123" s="6"/>
      <c r="M123" s="6"/>
    </row>
    <row r="124" spans="1:13" s="333" customFormat="1" ht="18" customHeight="1" thickBot="1">
      <c r="A124" s="359" t="s">
        <v>887</v>
      </c>
      <c r="B124" s="332" t="s">
        <v>382</v>
      </c>
      <c r="H124" s="678">
        <f>J124</f>
        <v>3206554885</v>
      </c>
      <c r="I124" s="358"/>
      <c r="J124" s="379">
        <v>3206554885</v>
      </c>
      <c r="K124" s="335"/>
      <c r="L124" s="335"/>
      <c r="M124" s="335"/>
    </row>
    <row r="125" spans="1:13" s="333" customFormat="1" ht="9.75" customHeight="1" thickTop="1">
      <c r="A125" s="359"/>
      <c r="B125" s="332"/>
      <c r="H125" s="362"/>
      <c r="I125" s="358"/>
      <c r="J125" s="362"/>
      <c r="K125" s="335"/>
      <c r="L125" s="335"/>
      <c r="M125" s="335"/>
    </row>
    <row r="126" spans="1:13" s="4" customFormat="1" ht="12" customHeight="1">
      <c r="B126" s="229"/>
      <c r="H126" s="5"/>
      <c r="I126" s="5"/>
      <c r="J126" s="5"/>
      <c r="K126" s="6"/>
      <c r="L126" s="6"/>
      <c r="M126" s="6"/>
    </row>
    <row r="127" spans="1:13" s="333" customFormat="1" ht="27" customHeight="1">
      <c r="A127" s="333" t="s">
        <v>902</v>
      </c>
      <c r="B127" s="824" t="s">
        <v>732</v>
      </c>
      <c r="H127" s="334"/>
      <c r="I127" s="334"/>
      <c r="J127" s="334"/>
      <c r="K127" s="335"/>
      <c r="L127" s="335"/>
      <c r="M127" s="335"/>
    </row>
    <row r="128" spans="1:13" s="333" customFormat="1" ht="29.25" customHeight="1">
      <c r="A128" s="675" t="s">
        <v>903</v>
      </c>
      <c r="B128" s="1041" t="s">
        <v>734</v>
      </c>
      <c r="C128" s="1041"/>
      <c r="D128" s="1041"/>
      <c r="E128" s="1041"/>
      <c r="F128" s="1041"/>
      <c r="H128" s="334"/>
      <c r="I128" s="334"/>
      <c r="J128" s="334"/>
      <c r="K128" s="335"/>
      <c r="L128" s="335"/>
      <c r="M128" s="335"/>
    </row>
    <row r="129" spans="1:16" s="333" customFormat="1" ht="23.25" customHeight="1">
      <c r="A129" s="359" t="s">
        <v>904</v>
      </c>
      <c r="B129" s="332" t="s">
        <v>733</v>
      </c>
      <c r="H129" s="680" t="s">
        <v>286</v>
      </c>
      <c r="I129" s="380"/>
      <c r="J129" s="680" t="s">
        <v>287</v>
      </c>
      <c r="K129" s="335"/>
      <c r="L129" s="335"/>
      <c r="M129" s="335"/>
    </row>
    <row r="130" spans="1:16" s="333" customFormat="1" ht="18" customHeight="1">
      <c r="A130" s="359" t="s">
        <v>735</v>
      </c>
      <c r="B130" s="332" t="s">
        <v>390</v>
      </c>
      <c r="H130" s="362">
        <f>H131+H132</f>
        <v>6776620506</v>
      </c>
      <c r="I130" s="358"/>
      <c r="J130" s="362">
        <f>J131+J132</f>
        <v>6655190247</v>
      </c>
      <c r="K130" s="335"/>
      <c r="L130" s="335"/>
      <c r="M130" s="335"/>
    </row>
    <row r="131" spans="1:16" s="4" customFormat="1" ht="18" customHeight="1">
      <c r="A131" s="840" t="s">
        <v>178</v>
      </c>
      <c r="B131" s="203" t="s">
        <v>781</v>
      </c>
      <c r="H131" s="841">
        <v>1693889009</v>
      </c>
      <c r="I131" s="367"/>
      <c r="J131" s="841">
        <v>1536089009</v>
      </c>
      <c r="K131" s="6"/>
      <c r="L131" s="6"/>
      <c r="M131" s="6"/>
    </row>
    <row r="132" spans="1:16" s="4" customFormat="1" ht="18" customHeight="1">
      <c r="A132" s="840" t="s">
        <v>178</v>
      </c>
      <c r="B132" s="203" t="s">
        <v>782</v>
      </c>
      <c r="H132" s="841">
        <v>5082731497</v>
      </c>
      <c r="I132" s="367"/>
      <c r="J132" s="841">
        <v>5119101238</v>
      </c>
      <c r="K132" s="6"/>
      <c r="L132" s="6"/>
      <c r="M132" s="6"/>
    </row>
    <row r="133" spans="1:16" s="4" customFormat="1" ht="7.5" customHeight="1">
      <c r="A133" s="840"/>
      <c r="B133" s="203"/>
      <c r="H133" s="841"/>
      <c r="I133" s="367"/>
      <c r="J133" s="841"/>
      <c r="K133" s="6"/>
      <c r="L133" s="6"/>
      <c r="M133" s="6"/>
    </row>
    <row r="134" spans="1:16" s="333" customFormat="1" ht="18" customHeight="1">
      <c r="A134" s="359" t="s">
        <v>736</v>
      </c>
      <c r="B134" s="332" t="s">
        <v>737</v>
      </c>
      <c r="H134" s="362"/>
      <c r="I134" s="358"/>
      <c r="J134" s="362"/>
      <c r="K134" s="335"/>
      <c r="L134" s="335"/>
      <c r="M134" s="335"/>
    </row>
    <row r="135" spans="1:16" s="333" customFormat="1" ht="18" customHeight="1">
      <c r="A135" s="359" t="s">
        <v>738</v>
      </c>
      <c r="B135" s="332" t="s">
        <v>739</v>
      </c>
      <c r="H135" s="362">
        <f>SUM(H136:H137)</f>
        <v>19000000</v>
      </c>
      <c r="I135" s="358"/>
      <c r="J135" s="362">
        <f>SUM(J136:J137)</f>
        <v>19000000</v>
      </c>
      <c r="K135" s="335"/>
      <c r="L135" s="335"/>
      <c r="M135" s="335"/>
    </row>
    <row r="136" spans="1:16" s="4" customFormat="1" ht="18" customHeight="1">
      <c r="A136" s="840" t="s">
        <v>178</v>
      </c>
      <c r="B136" s="203" t="s">
        <v>783</v>
      </c>
      <c r="H136" s="841">
        <v>16000000</v>
      </c>
      <c r="I136" s="367"/>
      <c r="J136" s="841">
        <v>16000000</v>
      </c>
      <c r="K136" s="6"/>
      <c r="L136" s="6"/>
      <c r="M136" s="6"/>
    </row>
    <row r="137" spans="1:16" s="4" customFormat="1" ht="18" customHeight="1">
      <c r="A137" s="840" t="s">
        <v>178</v>
      </c>
      <c r="B137" s="203" t="s">
        <v>784</v>
      </c>
      <c r="H137" s="841">
        <v>3000000</v>
      </c>
      <c r="I137" s="367"/>
      <c r="J137" s="841">
        <v>3000000</v>
      </c>
      <c r="K137" s="6"/>
      <c r="L137" s="6"/>
      <c r="M137" s="6"/>
    </row>
    <row r="138" spans="1:16" s="333" customFormat="1" ht="18" customHeight="1">
      <c r="A138" s="359" t="s">
        <v>740</v>
      </c>
      <c r="B138" s="332" t="s">
        <v>383</v>
      </c>
      <c r="H138" s="362">
        <f>SUM(H139:H150)</f>
        <v>22430491099</v>
      </c>
      <c r="I138" s="362"/>
      <c r="J138" s="362">
        <f t="shared" ref="J138:P138" si="0">SUM(J139:J150)</f>
        <v>22435893608</v>
      </c>
      <c r="K138" s="362">
        <f t="shared" si="0"/>
        <v>0</v>
      </c>
      <c r="L138" s="362">
        <f t="shared" si="0"/>
        <v>0</v>
      </c>
      <c r="M138" s="362">
        <f t="shared" si="0"/>
        <v>0</v>
      </c>
      <c r="N138" s="362">
        <f t="shared" si="0"/>
        <v>0</v>
      </c>
      <c r="O138" s="362">
        <f t="shared" si="0"/>
        <v>0</v>
      </c>
      <c r="P138" s="362">
        <f t="shared" si="0"/>
        <v>0</v>
      </c>
    </row>
    <row r="139" spans="1:16" s="4" customFormat="1" ht="17.25" customHeight="1">
      <c r="A139" s="4" t="s">
        <v>178</v>
      </c>
      <c r="B139" s="229" t="s">
        <v>385</v>
      </c>
      <c r="H139" s="5">
        <v>120893116</v>
      </c>
      <c r="I139" s="5"/>
      <c r="J139" s="5">
        <v>109355625</v>
      </c>
      <c r="K139" s="6"/>
      <c r="L139" s="6"/>
      <c r="M139" s="6"/>
    </row>
    <row r="140" spans="1:16" s="4" customFormat="1" ht="17.25" customHeight="1">
      <c r="A140" s="4" t="s">
        <v>178</v>
      </c>
      <c r="B140" s="229" t="s">
        <v>547</v>
      </c>
      <c r="H140" s="5">
        <v>6000000000</v>
      </c>
      <c r="I140" s="5"/>
      <c r="J140" s="5">
        <v>6000000000</v>
      </c>
      <c r="K140" s="6"/>
      <c r="L140" s="6"/>
      <c r="M140" s="6"/>
    </row>
    <row r="141" spans="1:16" s="4" customFormat="1" ht="17.25" customHeight="1">
      <c r="A141" s="4" t="s">
        <v>178</v>
      </c>
      <c r="B141" s="229" t="s">
        <v>384</v>
      </c>
      <c r="H141" s="5">
        <v>1119695850</v>
      </c>
      <c r="I141" s="5"/>
      <c r="J141" s="5">
        <v>1119695850</v>
      </c>
      <c r="K141" s="6"/>
      <c r="L141" s="6"/>
      <c r="M141" s="6"/>
    </row>
    <row r="142" spans="1:16" s="4" customFormat="1" ht="17.25" customHeight="1">
      <c r="A142" s="4" t="s">
        <v>178</v>
      </c>
      <c r="B142" s="229" t="s">
        <v>966</v>
      </c>
      <c r="H142" s="5">
        <v>9557000</v>
      </c>
      <c r="I142" s="5"/>
      <c r="J142" s="5">
        <v>9557000</v>
      </c>
      <c r="K142" s="6"/>
      <c r="L142" s="6"/>
      <c r="M142" s="6"/>
    </row>
    <row r="143" spans="1:16" s="4" customFormat="1" ht="17.25" customHeight="1">
      <c r="A143" s="4" t="s">
        <v>178</v>
      </c>
      <c r="B143" s="229" t="s">
        <v>976</v>
      </c>
      <c r="H143" s="5"/>
      <c r="I143" s="5"/>
      <c r="J143" s="5">
        <v>16940000</v>
      </c>
      <c r="K143" s="6"/>
      <c r="L143" s="6"/>
      <c r="M143" s="6"/>
    </row>
    <row r="144" spans="1:16" s="4" customFormat="1" ht="17.25" customHeight="1">
      <c r="A144" s="4" t="s">
        <v>178</v>
      </c>
      <c r="B144" s="229" t="s">
        <v>560</v>
      </c>
      <c r="H144" s="5">
        <f>3234144539-406392708</f>
        <v>2827751831</v>
      </c>
      <c r="I144" s="5"/>
      <c r="J144" s="5">
        <f>3234144539-406392708</f>
        <v>2827751831</v>
      </c>
      <c r="K144" s="6"/>
      <c r="L144" s="6"/>
      <c r="M144" s="6"/>
    </row>
    <row r="145" spans="1:13" s="4" customFormat="1" ht="17.25" customHeight="1">
      <c r="A145" s="4" t="s">
        <v>178</v>
      </c>
      <c r="B145" s="229" t="s">
        <v>961</v>
      </c>
      <c r="H145" s="5">
        <v>4858538455</v>
      </c>
      <c r="I145" s="5"/>
      <c r="J145" s="5">
        <v>4858538455</v>
      </c>
      <c r="K145" s="6"/>
      <c r="L145" s="6"/>
      <c r="M145" s="6"/>
    </row>
    <row r="146" spans="1:13" s="4" customFormat="1" ht="17.25" customHeight="1">
      <c r="A146" s="4" t="s">
        <v>178</v>
      </c>
      <c r="B146" s="229" t="s">
        <v>839</v>
      </c>
      <c r="H146" s="5">
        <v>5147265</v>
      </c>
      <c r="I146" s="5"/>
      <c r="J146" s="5">
        <v>5147265</v>
      </c>
      <c r="K146" s="6"/>
      <c r="L146" s="6"/>
      <c r="M146" s="6"/>
    </row>
    <row r="147" spans="1:13" s="4" customFormat="1" ht="17.25" customHeight="1">
      <c r="A147" s="4" t="s">
        <v>178</v>
      </c>
      <c r="B147" s="229" t="s">
        <v>962</v>
      </c>
      <c r="H147" s="5">
        <v>675703098</v>
      </c>
      <c r="I147" s="5"/>
      <c r="J147" s="5">
        <v>675703098</v>
      </c>
      <c r="K147" s="6"/>
      <c r="L147" s="6"/>
      <c r="M147" s="6"/>
    </row>
    <row r="148" spans="1:13" s="4" customFormat="1" ht="17.25" customHeight="1">
      <c r="A148" s="4" t="s">
        <v>178</v>
      </c>
      <c r="B148" s="229" t="s">
        <v>963</v>
      </c>
      <c r="H148" s="5">
        <v>1039029009</v>
      </c>
      <c r="I148" s="5"/>
      <c r="J148" s="5">
        <v>1039029009</v>
      </c>
      <c r="K148" s="6"/>
      <c r="L148" s="6"/>
      <c r="M148" s="6"/>
    </row>
    <row r="149" spans="1:13" s="4" customFormat="1" ht="17.25" customHeight="1">
      <c r="A149" s="4" t="s">
        <v>178</v>
      </c>
      <c r="B149" s="229" t="s">
        <v>959</v>
      </c>
      <c r="H149" s="5">
        <v>4598748250</v>
      </c>
      <c r="I149" s="5"/>
      <c r="J149" s="5">
        <v>4598748250</v>
      </c>
      <c r="K149" s="6"/>
      <c r="L149" s="6"/>
      <c r="M149" s="6"/>
    </row>
    <row r="150" spans="1:13" s="4" customFormat="1" ht="17.25" customHeight="1">
      <c r="A150" s="4" t="s">
        <v>178</v>
      </c>
      <c r="B150" s="229" t="s">
        <v>546</v>
      </c>
      <c r="H150" s="5">
        <v>1175427225</v>
      </c>
      <c r="I150" s="5"/>
      <c r="J150" s="5">
        <v>1175427225</v>
      </c>
      <c r="K150" s="6"/>
      <c r="L150" s="6"/>
      <c r="M150" s="6"/>
    </row>
    <row r="151" spans="1:13" s="385" customFormat="1" ht="18" customHeight="1" thickBot="1">
      <c r="B151" s="230" t="s">
        <v>52</v>
      </c>
      <c r="C151" s="4"/>
      <c r="D151" s="4"/>
      <c r="E151" s="4"/>
      <c r="F151" s="4"/>
      <c r="G151" s="4"/>
      <c r="H151" s="379">
        <f>H130+H134+H135+H138</f>
        <v>29226111605</v>
      </c>
      <c r="I151" s="487"/>
      <c r="J151" s="379">
        <f>J130+J134+J135+J138</f>
        <v>29110083855</v>
      </c>
      <c r="K151" s="386">
        <f>+H151-CD!D20</f>
        <v>6795620506</v>
      </c>
      <c r="L151" s="386">
        <f>+J151-CD!F20</f>
        <v>6674190247</v>
      </c>
      <c r="M151" s="386"/>
    </row>
    <row r="152" spans="1:13" s="383" customFormat="1" ht="9" customHeight="1" thickTop="1">
      <c r="B152" s="207"/>
      <c r="C152" s="4"/>
      <c r="D152" s="4"/>
      <c r="E152" s="4"/>
      <c r="F152" s="4"/>
      <c r="G152" s="4"/>
      <c r="H152" s="375"/>
      <c r="I152" s="487"/>
      <c r="J152" s="375"/>
      <c r="K152" s="384"/>
      <c r="L152" s="384"/>
      <c r="M152" s="386"/>
    </row>
    <row r="153" spans="1:13" s="443" customFormat="1" ht="21.75" customHeight="1">
      <c r="A153" s="443" t="s">
        <v>905</v>
      </c>
      <c r="B153" s="825" t="s">
        <v>652</v>
      </c>
      <c r="H153" s="487">
        <v>-22608135026</v>
      </c>
      <c r="I153" s="487"/>
      <c r="J153" s="487">
        <v>-22608135026</v>
      </c>
      <c r="K153" s="452"/>
      <c r="L153" s="452"/>
      <c r="M153" s="452"/>
    </row>
    <row r="154" spans="1:13" s="443" customFormat="1" ht="42" customHeight="1">
      <c r="A154" s="826" t="s">
        <v>906</v>
      </c>
      <c r="B154" s="1042" t="s">
        <v>741</v>
      </c>
      <c r="C154" s="1042"/>
      <c r="D154" s="1042"/>
      <c r="E154" s="1042"/>
      <c r="F154" s="1042"/>
      <c r="H154" s="487"/>
      <c r="I154" s="487"/>
      <c r="J154" s="487"/>
      <c r="K154" s="452"/>
      <c r="L154" s="452"/>
      <c r="M154" s="452"/>
    </row>
    <row r="155" spans="1:13" s="385" customFormat="1" ht="22.5" customHeight="1">
      <c r="A155" s="681" t="s">
        <v>0</v>
      </c>
      <c r="B155" s="679" t="s">
        <v>386</v>
      </c>
      <c r="C155" s="4"/>
      <c r="D155" s="4"/>
      <c r="E155" s="4"/>
      <c r="F155" s="4"/>
      <c r="G155" s="4"/>
      <c r="H155" s="680" t="s">
        <v>286</v>
      </c>
      <c r="I155" s="487"/>
      <c r="J155" s="680" t="s">
        <v>287</v>
      </c>
      <c r="K155" s="386"/>
      <c r="L155" s="386"/>
      <c r="M155" s="386"/>
    </row>
    <row r="156" spans="1:13" s="4" customFormat="1" ht="19.5" customHeight="1">
      <c r="A156" s="4" t="s">
        <v>178</v>
      </c>
      <c r="B156" s="198" t="s">
        <v>688</v>
      </c>
      <c r="H156" s="5">
        <v>0</v>
      </c>
      <c r="I156" s="5"/>
      <c r="J156" s="5">
        <v>0</v>
      </c>
      <c r="K156" s="6"/>
      <c r="L156" s="6"/>
      <c r="M156" s="6"/>
    </row>
    <row r="157" spans="1:13" s="4" customFormat="1" ht="19.5" customHeight="1">
      <c r="A157" s="4" t="s">
        <v>178</v>
      </c>
      <c r="B157" s="198" t="s">
        <v>548</v>
      </c>
      <c r="H157" s="5"/>
      <c r="I157" s="5"/>
      <c r="J157" s="5"/>
      <c r="K157" s="6"/>
      <c r="L157" s="6"/>
      <c r="M157" s="6"/>
    </row>
    <row r="158" spans="1:13" s="4" customFormat="1" ht="19.5" customHeight="1">
      <c r="A158" s="4" t="s">
        <v>178</v>
      </c>
      <c r="B158" s="198" t="s">
        <v>549</v>
      </c>
      <c r="H158" s="5"/>
      <c r="I158" s="5"/>
      <c r="J158" s="5"/>
      <c r="K158" s="6"/>
      <c r="L158" s="6"/>
      <c r="M158" s="6"/>
    </row>
    <row r="159" spans="1:13" s="4" customFormat="1" ht="19.5" customHeight="1">
      <c r="A159" s="4" t="s">
        <v>178</v>
      </c>
      <c r="B159" s="198" t="s">
        <v>387</v>
      </c>
      <c r="H159" s="375">
        <v>8314647650</v>
      </c>
      <c r="I159" s="5"/>
      <c r="J159" s="375">
        <v>9256100902</v>
      </c>
      <c r="K159" s="6"/>
      <c r="L159" s="6"/>
      <c r="M159" s="6"/>
    </row>
    <row r="160" spans="1:13" s="4" customFormat="1" ht="19.5" customHeight="1">
      <c r="A160" s="4" t="s">
        <v>178</v>
      </c>
      <c r="B160" s="198" t="s">
        <v>689</v>
      </c>
      <c r="H160" s="5">
        <v>0</v>
      </c>
      <c r="I160" s="5"/>
      <c r="J160" s="5"/>
      <c r="K160" s="6"/>
      <c r="L160" s="6"/>
      <c r="M160" s="6"/>
    </row>
    <row r="161" spans="1:13" s="4" customFormat="1" ht="19.5" customHeight="1">
      <c r="A161" s="4" t="s">
        <v>178</v>
      </c>
      <c r="B161" s="198" t="s">
        <v>690</v>
      </c>
      <c r="H161" s="5"/>
      <c r="I161" s="5"/>
      <c r="J161" s="5"/>
      <c r="K161" s="6"/>
      <c r="L161" s="6"/>
      <c r="M161" s="6"/>
    </row>
    <row r="162" spans="1:13" s="4" customFormat="1" ht="19.5" customHeight="1">
      <c r="A162" s="4" t="s">
        <v>178</v>
      </c>
      <c r="B162" s="198" t="s">
        <v>691</v>
      </c>
      <c r="H162" s="5"/>
      <c r="I162" s="5"/>
      <c r="J162" s="5"/>
      <c r="K162" s="6"/>
      <c r="L162" s="6"/>
      <c r="M162" s="6"/>
    </row>
    <row r="163" spans="1:13" s="4" customFormat="1" ht="19.5" customHeight="1">
      <c r="A163" s="4" t="s">
        <v>178</v>
      </c>
      <c r="B163" s="198" t="s">
        <v>692</v>
      </c>
      <c r="H163" s="375">
        <v>0</v>
      </c>
      <c r="I163" s="5"/>
      <c r="J163" s="5"/>
      <c r="K163" s="6"/>
      <c r="L163" s="6"/>
      <c r="M163" s="6"/>
    </row>
    <row r="164" spans="1:13" s="383" customFormat="1" ht="18" customHeight="1" thickBot="1">
      <c r="B164" s="682" t="s">
        <v>52</v>
      </c>
      <c r="C164" s="376"/>
      <c r="D164" s="4"/>
      <c r="E164" s="4"/>
      <c r="F164" s="4"/>
      <c r="G164" s="4"/>
      <c r="H164" s="379">
        <f>SUM(H156:H163)</f>
        <v>8314647650</v>
      </c>
      <c r="I164" s="380"/>
      <c r="J164" s="379">
        <f>SUM(J156:J163)</f>
        <v>9256100902</v>
      </c>
      <c r="K164" s="384">
        <f>+H164-CD!D23</f>
        <v>0</v>
      </c>
      <c r="L164" s="384">
        <f>+J164-CD!F23</f>
        <v>0</v>
      </c>
      <c r="M164" s="386"/>
    </row>
    <row r="165" spans="1:13" s="383" customFormat="1" ht="7.5" customHeight="1" thickTop="1">
      <c r="B165" s="207"/>
      <c r="D165" s="4"/>
      <c r="E165" s="4"/>
      <c r="F165" s="4"/>
      <c r="G165" s="4"/>
      <c r="H165" s="375"/>
      <c r="I165" s="375"/>
      <c r="J165" s="375"/>
      <c r="K165" s="384"/>
      <c r="L165" s="384"/>
      <c r="M165" s="386"/>
    </row>
    <row r="166" spans="1:13" s="383" customFormat="1" ht="18.75" customHeight="1">
      <c r="A166" s="4" t="s">
        <v>178</v>
      </c>
      <c r="B166" s="198" t="s">
        <v>693</v>
      </c>
      <c r="C166" s="4"/>
      <c r="D166" s="4"/>
      <c r="E166" s="4"/>
      <c r="F166" s="4"/>
      <c r="G166" s="4"/>
      <c r="H166" s="5"/>
      <c r="I166" s="5"/>
      <c r="J166" s="5">
        <v>0</v>
      </c>
      <c r="K166" s="384"/>
      <c r="L166" s="384"/>
      <c r="M166" s="386"/>
    </row>
    <row r="167" spans="1:13" s="383" customFormat="1" ht="18.75" customHeight="1">
      <c r="A167" s="4" t="s">
        <v>178</v>
      </c>
      <c r="B167" s="198" t="s">
        <v>694</v>
      </c>
      <c r="C167" s="4"/>
      <c r="D167" s="4"/>
      <c r="E167" s="4"/>
      <c r="F167" s="4"/>
      <c r="G167" s="4"/>
      <c r="H167" s="5"/>
      <c r="I167" s="5"/>
      <c r="J167" s="5">
        <v>0</v>
      </c>
      <c r="K167" s="384"/>
      <c r="L167" s="384"/>
      <c r="M167" s="386"/>
    </row>
    <row r="168" spans="1:13" s="383" customFormat="1" ht="18.75" customHeight="1">
      <c r="A168" s="827" t="s">
        <v>178</v>
      </c>
      <c r="B168" s="198" t="s">
        <v>695</v>
      </c>
      <c r="C168" s="4"/>
      <c r="D168" s="4"/>
      <c r="E168" s="4"/>
      <c r="F168" s="4"/>
      <c r="G168" s="4"/>
      <c r="H168" s="5"/>
      <c r="I168" s="5"/>
      <c r="J168" s="5"/>
      <c r="K168" s="384"/>
      <c r="L168" s="384"/>
      <c r="M168" s="386"/>
    </row>
    <row r="169" spans="1:13" s="383" customFormat="1" ht="18.75" customHeight="1">
      <c r="A169" s="4"/>
      <c r="B169" s="198"/>
      <c r="C169" s="4"/>
      <c r="D169" s="4"/>
      <c r="E169" s="4"/>
      <c r="F169" s="4"/>
      <c r="G169" s="4"/>
      <c r="H169" s="5"/>
      <c r="I169" s="5"/>
      <c r="J169" s="5"/>
      <c r="K169" s="384"/>
      <c r="L169" s="384"/>
      <c r="M169" s="386"/>
    </row>
    <row r="170" spans="1:13" s="385" customFormat="1" ht="18" customHeight="1">
      <c r="A170" s="828" t="s">
        <v>1</v>
      </c>
      <c r="B170" s="679" t="s">
        <v>388</v>
      </c>
      <c r="C170" s="4"/>
      <c r="D170" s="4"/>
      <c r="E170" s="4"/>
      <c r="F170" s="4"/>
      <c r="G170" s="4"/>
      <c r="H170" s="680" t="s">
        <v>286</v>
      </c>
      <c r="I170" s="380"/>
      <c r="J170" s="680" t="s">
        <v>287</v>
      </c>
      <c r="K170" s="386"/>
      <c r="L170" s="386"/>
      <c r="M170" s="386"/>
    </row>
    <row r="171" spans="1:13" s="388" customFormat="1" ht="18" customHeight="1">
      <c r="A171" s="198"/>
      <c r="B171" s="198" t="s">
        <v>389</v>
      </c>
      <c r="C171" s="4"/>
      <c r="D171" s="4"/>
      <c r="E171" s="4"/>
      <c r="F171" s="4"/>
      <c r="G171" s="4"/>
      <c r="H171" s="960"/>
      <c r="I171" s="389"/>
      <c r="J171" s="960"/>
      <c r="K171" s="390"/>
      <c r="L171" s="390"/>
      <c r="M171" s="386"/>
    </row>
    <row r="172" spans="1:13" s="383" customFormat="1" ht="7.5" customHeight="1">
      <c r="B172" s="207"/>
      <c r="C172" s="4"/>
      <c r="D172" s="4"/>
      <c r="E172" s="4"/>
      <c r="F172" s="4"/>
      <c r="G172" s="4"/>
      <c r="H172" s="389"/>
      <c r="I172" s="389"/>
      <c r="J172" s="389"/>
      <c r="K172" s="384"/>
      <c r="L172" s="384"/>
      <c r="M172" s="386"/>
    </row>
    <row r="173" spans="1:13" s="385" customFormat="1" ht="15.75" thickBot="1">
      <c r="B173" s="231" t="s">
        <v>52</v>
      </c>
      <c r="C173" s="4"/>
      <c r="D173" s="4"/>
      <c r="E173" s="4"/>
      <c r="F173" s="4"/>
      <c r="G173" s="4"/>
      <c r="H173" s="379">
        <f>SUM(H171:H172)</f>
        <v>0</v>
      </c>
      <c r="I173" s="380"/>
      <c r="J173" s="379">
        <f>SUM(J171:J172)</f>
        <v>0</v>
      </c>
      <c r="K173" s="386">
        <f>+H173-CD!D28</f>
        <v>0</v>
      </c>
      <c r="L173" s="386">
        <f>+J173-CD!F28</f>
        <v>0</v>
      </c>
      <c r="M173" s="386"/>
    </row>
    <row r="174" spans="1:13" s="385" customFormat="1" ht="15.75" thickTop="1">
      <c r="B174" s="232"/>
      <c r="C174" s="4"/>
      <c r="D174" s="4"/>
      <c r="E174" s="4"/>
      <c r="F174" s="4"/>
      <c r="G174" s="4"/>
      <c r="H174" s="382"/>
      <c r="I174" s="380"/>
      <c r="J174" s="382"/>
      <c r="K174" s="386"/>
      <c r="L174" s="386"/>
      <c r="M174" s="386"/>
    </row>
    <row r="175" spans="1:13" s="385" customFormat="1" ht="22.5" customHeight="1">
      <c r="A175" s="681" t="s">
        <v>182</v>
      </c>
      <c r="B175" s="679" t="s">
        <v>785</v>
      </c>
      <c r="C175" s="4"/>
      <c r="D175" s="4"/>
      <c r="E175" s="4"/>
      <c r="F175" s="4"/>
      <c r="G175" s="4"/>
      <c r="H175" s="680" t="s">
        <v>286</v>
      </c>
      <c r="I175" s="487"/>
      <c r="J175" s="680" t="s">
        <v>287</v>
      </c>
      <c r="K175" s="386"/>
      <c r="L175" s="386"/>
      <c r="M175" s="386"/>
    </row>
    <row r="176" spans="1:13" s="4" customFormat="1" ht="19.5" customHeight="1">
      <c r="A176" s="4" t="s">
        <v>178</v>
      </c>
      <c r="B176" s="198" t="s">
        <v>786</v>
      </c>
      <c r="H176" s="5">
        <v>0</v>
      </c>
      <c r="I176" s="5"/>
      <c r="J176" s="5">
        <v>0</v>
      </c>
      <c r="K176" s="6"/>
      <c r="L176" s="6"/>
      <c r="M176" s="6"/>
    </row>
    <row r="177" spans="1:13" s="4" customFormat="1" ht="12" customHeight="1">
      <c r="B177" s="198"/>
      <c r="H177" s="5"/>
      <c r="I177" s="5"/>
      <c r="J177" s="5"/>
      <c r="K177" s="6"/>
      <c r="L177" s="6"/>
      <c r="M177" s="6"/>
    </row>
    <row r="178" spans="1:13" s="385" customFormat="1" ht="22.5" customHeight="1">
      <c r="A178" s="681" t="s">
        <v>2</v>
      </c>
      <c r="B178" s="679" t="s">
        <v>908</v>
      </c>
      <c r="C178" s="4"/>
      <c r="D178" s="4"/>
      <c r="E178" s="4"/>
      <c r="F178" s="4"/>
      <c r="G178" s="4"/>
      <c r="H178" s="680" t="s">
        <v>286</v>
      </c>
      <c r="I178" s="487"/>
      <c r="J178" s="680" t="s">
        <v>287</v>
      </c>
      <c r="K178" s="386"/>
      <c r="L178" s="386"/>
      <c r="M178" s="386"/>
    </row>
    <row r="179" spans="1:13" s="443" customFormat="1" ht="19.5" customHeight="1">
      <c r="A179" s="443" t="s">
        <v>891</v>
      </c>
      <c r="B179" s="689" t="s">
        <v>909</v>
      </c>
      <c r="H179" s="487">
        <v>0</v>
      </c>
      <c r="I179" s="487"/>
      <c r="J179" s="487">
        <v>0</v>
      </c>
      <c r="K179" s="452"/>
      <c r="L179" s="452"/>
      <c r="M179" s="452"/>
    </row>
    <row r="180" spans="1:13" s="443" customFormat="1" ht="19.5" customHeight="1">
      <c r="A180" s="443" t="s">
        <v>907</v>
      </c>
      <c r="B180" s="689" t="s">
        <v>910</v>
      </c>
      <c r="H180" s="487">
        <f>SUM(H181:H183)</f>
        <v>0</v>
      </c>
      <c r="I180" s="487"/>
      <c r="J180" s="487">
        <f>SUM(J181:J183)</f>
        <v>0</v>
      </c>
      <c r="K180" s="452"/>
      <c r="L180" s="452"/>
      <c r="M180" s="452"/>
    </row>
    <row r="181" spans="1:13" s="4" customFormat="1" ht="19.5" customHeight="1">
      <c r="A181" s="4" t="s">
        <v>178</v>
      </c>
      <c r="B181" s="198" t="s">
        <v>742</v>
      </c>
      <c r="H181" s="5"/>
      <c r="I181" s="5"/>
      <c r="J181" s="5"/>
      <c r="K181" s="6"/>
      <c r="L181" s="6"/>
      <c r="M181" s="6"/>
    </row>
    <row r="182" spans="1:13" s="4" customFormat="1" ht="19.5" customHeight="1">
      <c r="A182" s="4" t="s">
        <v>178</v>
      </c>
      <c r="B182" s="198" t="s">
        <v>743</v>
      </c>
      <c r="H182" s="5"/>
      <c r="I182" s="5"/>
      <c r="J182" s="5"/>
      <c r="K182" s="6"/>
      <c r="L182" s="6"/>
      <c r="M182" s="6"/>
    </row>
    <row r="183" spans="1:13" s="4" customFormat="1" ht="19.5" customHeight="1">
      <c r="A183" s="4" t="s">
        <v>178</v>
      </c>
      <c r="B183" s="198" t="s">
        <v>744</v>
      </c>
      <c r="H183" s="5">
        <v>0</v>
      </c>
      <c r="I183" s="5"/>
      <c r="J183" s="5"/>
      <c r="K183" s="6"/>
      <c r="L183" s="6"/>
      <c r="M183" s="6"/>
    </row>
    <row r="184" spans="1:13" s="227" customFormat="1" ht="18" customHeight="1" thickBot="1">
      <c r="B184" s="797" t="s">
        <v>52</v>
      </c>
      <c r="C184" s="369"/>
      <c r="D184" s="369"/>
      <c r="E184" s="369"/>
      <c r="F184" s="370"/>
      <c r="G184" s="363"/>
      <c r="H184" s="371">
        <f>H179+H180</f>
        <v>0</v>
      </c>
      <c r="I184" s="358"/>
      <c r="J184" s="371">
        <f>J179+J180</f>
        <v>0</v>
      </c>
      <c r="K184" s="6">
        <f>+H184-CD!D150</f>
        <v>0</v>
      </c>
      <c r="L184" s="6">
        <f>+J184-CD!F151</f>
        <v>0</v>
      </c>
      <c r="M184" s="335"/>
    </row>
    <row r="185" spans="1:13" s="4" customFormat="1" ht="10.5" customHeight="1" thickTop="1">
      <c r="B185" s="198"/>
      <c r="H185" s="5"/>
      <c r="I185" s="5"/>
      <c r="J185" s="5"/>
      <c r="K185" s="6"/>
      <c r="L185" s="6"/>
      <c r="M185" s="6"/>
    </row>
    <row r="186" spans="1:13" s="385" customFormat="1" ht="22.5" customHeight="1">
      <c r="A186" s="681" t="s">
        <v>37</v>
      </c>
      <c r="B186" s="679" t="s">
        <v>911</v>
      </c>
      <c r="C186" s="4"/>
      <c r="D186" s="4"/>
      <c r="E186" s="4"/>
      <c r="F186" s="4"/>
      <c r="G186" s="4"/>
      <c r="H186" s="680" t="s">
        <v>286</v>
      </c>
      <c r="I186" s="487"/>
      <c r="J186" s="680" t="s">
        <v>287</v>
      </c>
      <c r="K186" s="386"/>
      <c r="L186" s="386"/>
      <c r="M186" s="386"/>
    </row>
    <row r="187" spans="1:13" s="4" customFormat="1" ht="19.5" customHeight="1">
      <c r="A187" s="4" t="s">
        <v>178</v>
      </c>
      <c r="B187" s="198" t="s">
        <v>912</v>
      </c>
      <c r="H187" s="5"/>
      <c r="I187" s="5"/>
      <c r="J187" s="5"/>
      <c r="K187" s="6"/>
      <c r="L187" s="6"/>
      <c r="M187" s="6"/>
    </row>
    <row r="188" spans="1:13" s="4" customFormat="1" ht="19.5" customHeight="1">
      <c r="A188" s="4" t="s">
        <v>178</v>
      </c>
      <c r="B188" s="198" t="s">
        <v>913</v>
      </c>
      <c r="H188" s="5"/>
      <c r="I188" s="5"/>
      <c r="J188" s="5"/>
      <c r="K188" s="6"/>
      <c r="L188" s="6"/>
      <c r="M188" s="6"/>
    </row>
    <row r="189" spans="1:13" s="4" customFormat="1" ht="19.5" customHeight="1">
      <c r="A189" s="4" t="s">
        <v>178</v>
      </c>
      <c r="B189" s="198" t="s">
        <v>914</v>
      </c>
      <c r="H189" s="5"/>
      <c r="I189" s="5"/>
      <c r="J189" s="5"/>
      <c r="K189" s="6"/>
      <c r="L189" s="6"/>
      <c r="M189" s="6"/>
    </row>
    <row r="190" spans="1:13" s="4" customFormat="1" ht="19.5" customHeight="1">
      <c r="A190" s="4" t="s">
        <v>178</v>
      </c>
      <c r="B190" s="198" t="s">
        <v>745</v>
      </c>
      <c r="H190" s="5"/>
      <c r="I190" s="5"/>
      <c r="J190" s="5"/>
      <c r="K190" s="6"/>
      <c r="L190" s="6"/>
      <c r="M190" s="6"/>
    </row>
    <row r="191" spans="1:13" s="227" customFormat="1" ht="18" customHeight="1" thickBot="1">
      <c r="B191" s="797" t="s">
        <v>52</v>
      </c>
      <c r="C191" s="369"/>
      <c r="D191" s="369"/>
      <c r="E191" s="369"/>
      <c r="F191" s="370"/>
      <c r="G191" s="363"/>
      <c r="H191" s="371">
        <f>SUM(H187:H190)</f>
        <v>0</v>
      </c>
      <c r="I191" s="358"/>
      <c r="J191" s="371">
        <f>SUM(J187:J190)</f>
        <v>0</v>
      </c>
      <c r="K191" s="6">
        <f>+H191-CD!D157</f>
        <v>0</v>
      </c>
      <c r="L191" s="6">
        <f>+J191-CD!F158</f>
        <v>0</v>
      </c>
      <c r="M191" s="335"/>
    </row>
    <row r="192" spans="1:13" s="4" customFormat="1" ht="19.5" customHeight="1" thickTop="1">
      <c r="B192" s="198"/>
      <c r="H192" s="5"/>
      <c r="I192" s="5"/>
      <c r="J192" s="5"/>
      <c r="K192" s="6"/>
      <c r="L192" s="6"/>
      <c r="M192" s="6"/>
    </row>
    <row r="193" spans="1:13" s="383" customFormat="1" ht="5.25" customHeight="1">
      <c r="B193" s="207"/>
      <c r="C193" s="4"/>
      <c r="D193" s="4"/>
      <c r="E193" s="4"/>
      <c r="F193" s="4"/>
      <c r="G193" s="4"/>
      <c r="H193" s="389"/>
      <c r="I193" s="389"/>
      <c r="J193" s="389"/>
      <c r="K193" s="387"/>
      <c r="L193" s="387"/>
      <c r="M193" s="386"/>
    </row>
    <row r="194" spans="1:13" s="391" customFormat="1" ht="18" customHeight="1">
      <c r="A194" s="396"/>
      <c r="B194" s="393"/>
      <c r="C194" s="4"/>
      <c r="D194" s="4"/>
      <c r="E194" s="4"/>
      <c r="F194" s="4"/>
      <c r="G194" s="4"/>
      <c r="H194" s="397"/>
      <c r="I194" s="397"/>
      <c r="J194" s="397"/>
      <c r="K194" s="392"/>
      <c r="L194" s="392"/>
      <c r="M194" s="394"/>
    </row>
    <row r="195" spans="1:13" s="391" customFormat="1" ht="18" customHeight="1">
      <c r="A195" s="396"/>
      <c r="B195" s="393"/>
      <c r="H195" s="397"/>
      <c r="I195" s="397"/>
      <c r="J195" s="397"/>
      <c r="K195" s="392"/>
      <c r="L195" s="392"/>
      <c r="M195" s="394"/>
    </row>
    <row r="196" spans="1:13" s="391" customFormat="1" ht="18" customHeight="1">
      <c r="A196" s="396"/>
      <c r="B196" s="393"/>
      <c r="H196" s="397"/>
      <c r="I196" s="397"/>
      <c r="J196" s="397"/>
      <c r="K196" s="392"/>
      <c r="L196" s="392"/>
      <c r="M196" s="394"/>
    </row>
    <row r="197" spans="1:13" s="391" customFormat="1" ht="18" customHeight="1">
      <c r="A197" s="396"/>
      <c r="B197" s="393"/>
      <c r="H197" s="397"/>
      <c r="I197" s="397"/>
      <c r="J197" s="397"/>
      <c r="K197" s="392"/>
      <c r="L197" s="392"/>
      <c r="M197" s="394"/>
    </row>
    <row r="198" spans="1:13" s="391" customFormat="1" ht="18" customHeight="1">
      <c r="A198" s="396"/>
      <c r="B198" s="393"/>
      <c r="H198" s="397"/>
      <c r="I198" s="397"/>
      <c r="J198" s="397"/>
      <c r="K198" s="392"/>
      <c r="L198" s="392"/>
      <c r="M198" s="394"/>
    </row>
    <row r="199" spans="1:13" s="391" customFormat="1" ht="18" customHeight="1">
      <c r="A199" s="396"/>
      <c r="B199" s="393"/>
      <c r="H199" s="397"/>
      <c r="I199" s="397"/>
      <c r="J199" s="397"/>
      <c r="K199" s="392"/>
      <c r="L199" s="392"/>
      <c r="M199" s="394"/>
    </row>
    <row r="200" spans="1:13" s="391" customFormat="1" ht="18" customHeight="1">
      <c r="A200" s="396"/>
      <c r="B200" s="393"/>
      <c r="H200" s="397"/>
      <c r="I200" s="397"/>
      <c r="J200" s="397"/>
      <c r="K200" s="392"/>
      <c r="L200" s="392"/>
      <c r="M200" s="394"/>
    </row>
    <row r="201" spans="1:13" s="391" customFormat="1" ht="18" customHeight="1">
      <c r="A201" s="396"/>
      <c r="B201" s="393"/>
      <c r="H201" s="397"/>
      <c r="I201" s="397"/>
      <c r="J201" s="397"/>
      <c r="K201" s="392"/>
      <c r="L201" s="392"/>
      <c r="M201" s="394"/>
    </row>
    <row r="202" spans="1:13" s="391" customFormat="1" ht="18" customHeight="1">
      <c r="A202" s="396"/>
      <c r="B202" s="393"/>
      <c r="H202" s="397"/>
      <c r="I202" s="397"/>
      <c r="J202" s="397"/>
      <c r="K202" s="392"/>
      <c r="L202" s="392"/>
      <c r="M202" s="394"/>
    </row>
    <row r="203" spans="1:13" s="391" customFormat="1" ht="18" customHeight="1">
      <c r="A203" s="396"/>
      <c r="B203" s="393"/>
      <c r="H203" s="397"/>
      <c r="I203" s="397"/>
      <c r="J203" s="397"/>
      <c r="K203" s="392"/>
      <c r="L203" s="392"/>
      <c r="M203" s="394"/>
    </row>
    <row r="204" spans="1:13" s="391" customFormat="1" ht="18" customHeight="1">
      <c r="A204" s="396"/>
      <c r="B204" s="393"/>
      <c r="H204" s="397"/>
      <c r="I204" s="397"/>
      <c r="J204" s="397"/>
      <c r="K204" s="392"/>
      <c r="L204" s="392"/>
      <c r="M204" s="394"/>
    </row>
    <row r="205" spans="1:13" s="391" customFormat="1" ht="18" customHeight="1">
      <c r="A205" s="396"/>
      <c r="B205" s="393"/>
      <c r="H205" s="397"/>
      <c r="I205" s="397"/>
      <c r="J205" s="397"/>
      <c r="K205" s="392"/>
      <c r="L205" s="392"/>
      <c r="M205" s="394"/>
    </row>
    <row r="206" spans="1:13" s="391" customFormat="1" ht="18" customHeight="1">
      <c r="A206" s="396"/>
      <c r="B206" s="393"/>
      <c r="H206" s="397"/>
      <c r="I206" s="397"/>
      <c r="J206" s="397"/>
      <c r="K206" s="392"/>
      <c r="L206" s="392"/>
      <c r="M206" s="394"/>
    </row>
    <row r="207" spans="1:13" s="391" customFormat="1" ht="18" customHeight="1">
      <c r="A207" s="396"/>
      <c r="B207" s="393"/>
      <c r="H207" s="397"/>
      <c r="I207" s="397"/>
      <c r="J207" s="397"/>
      <c r="K207" s="392"/>
      <c r="L207" s="392"/>
      <c r="M207" s="394"/>
    </row>
    <row r="208" spans="1:13" s="391" customFormat="1" ht="18" customHeight="1">
      <c r="A208" s="396"/>
      <c r="B208" s="393"/>
      <c r="H208" s="397"/>
      <c r="I208" s="397"/>
      <c r="J208" s="397"/>
      <c r="K208" s="392"/>
      <c r="L208" s="392"/>
      <c r="M208" s="394"/>
    </row>
    <row r="209" spans="1:13" s="391" customFormat="1" ht="18" customHeight="1">
      <c r="A209" s="396"/>
      <c r="B209" s="393"/>
      <c r="H209" s="397"/>
      <c r="I209" s="397"/>
      <c r="J209" s="397"/>
      <c r="K209" s="392"/>
      <c r="L209" s="392"/>
      <c r="M209" s="394"/>
    </row>
    <row r="210" spans="1:13" s="391" customFormat="1" ht="18" customHeight="1">
      <c r="A210" s="396"/>
      <c r="B210" s="393"/>
      <c r="H210" s="397"/>
      <c r="I210" s="397"/>
      <c r="J210" s="397"/>
      <c r="K210" s="392"/>
      <c r="L210" s="392"/>
      <c r="M210" s="394"/>
    </row>
    <row r="211" spans="1:13" s="391" customFormat="1" ht="18" customHeight="1">
      <c r="A211" s="396"/>
      <c r="B211" s="393"/>
      <c r="H211" s="397"/>
      <c r="I211" s="397"/>
      <c r="J211" s="397"/>
      <c r="K211" s="392"/>
      <c r="L211" s="392"/>
      <c r="M211" s="394"/>
    </row>
    <row r="212" spans="1:13" s="391" customFormat="1" ht="18" customHeight="1">
      <c r="A212" s="396"/>
      <c r="B212" s="393"/>
      <c r="H212" s="397"/>
      <c r="I212" s="397"/>
      <c r="J212" s="397"/>
      <c r="K212" s="392"/>
      <c r="L212" s="392"/>
      <c r="M212" s="394"/>
    </row>
    <row r="213" spans="1:13" s="391" customFormat="1" ht="18" customHeight="1">
      <c r="A213" s="396"/>
      <c r="B213" s="393"/>
      <c r="H213" s="397"/>
      <c r="I213" s="397"/>
      <c r="J213" s="397"/>
      <c r="K213" s="392"/>
      <c r="L213" s="392"/>
      <c r="M213" s="394"/>
    </row>
    <row r="214" spans="1:13" s="391" customFormat="1" ht="18" customHeight="1">
      <c r="A214" s="396"/>
      <c r="B214" s="393"/>
      <c r="H214" s="397"/>
      <c r="I214" s="397"/>
      <c r="J214" s="397"/>
      <c r="K214" s="392"/>
      <c r="L214" s="392"/>
      <c r="M214" s="394"/>
    </row>
    <row r="215" spans="1:13" s="391" customFormat="1" ht="18" customHeight="1">
      <c r="A215" s="396"/>
      <c r="B215" s="393"/>
      <c r="H215" s="397"/>
      <c r="I215" s="397"/>
      <c r="J215" s="397"/>
      <c r="K215" s="392"/>
      <c r="L215" s="392"/>
      <c r="M215" s="394"/>
    </row>
    <row r="216" spans="1:13" s="391" customFormat="1" ht="18" customHeight="1">
      <c r="A216" s="396"/>
      <c r="B216" s="393"/>
      <c r="H216" s="397"/>
      <c r="I216" s="397"/>
      <c r="J216" s="397"/>
      <c r="K216" s="392"/>
      <c r="L216" s="392"/>
      <c r="M216" s="394"/>
    </row>
    <row r="217" spans="1:13" s="391" customFormat="1" ht="18" customHeight="1">
      <c r="A217" s="396"/>
      <c r="B217" s="393"/>
      <c r="H217" s="397"/>
      <c r="I217" s="397"/>
      <c r="J217" s="397"/>
      <c r="K217" s="392"/>
      <c r="L217" s="392"/>
      <c r="M217" s="394"/>
    </row>
    <row r="218" spans="1:13" s="391" customFormat="1" ht="18" customHeight="1">
      <c r="A218" s="396"/>
      <c r="B218" s="393"/>
      <c r="H218" s="397"/>
      <c r="I218" s="397"/>
      <c r="J218" s="397"/>
      <c r="K218" s="392"/>
      <c r="L218" s="392"/>
      <c r="M218" s="394"/>
    </row>
    <row r="219" spans="1:13" s="391" customFormat="1" ht="18" customHeight="1">
      <c r="A219" s="396"/>
      <c r="B219" s="393"/>
      <c r="H219" s="397"/>
      <c r="I219" s="397"/>
      <c r="J219" s="397"/>
      <c r="K219" s="392"/>
      <c r="L219" s="392"/>
      <c r="M219" s="394"/>
    </row>
    <row r="220" spans="1:13" s="391" customFormat="1" ht="18" customHeight="1">
      <c r="A220" s="396"/>
      <c r="B220" s="393"/>
      <c r="H220" s="397"/>
      <c r="I220" s="397"/>
      <c r="J220" s="397"/>
      <c r="K220" s="392"/>
      <c r="L220" s="392"/>
      <c r="M220" s="394"/>
    </row>
    <row r="221" spans="1:13" s="391" customFormat="1" ht="18" customHeight="1">
      <c r="A221" s="396"/>
      <c r="B221" s="393"/>
      <c r="H221" s="397"/>
      <c r="I221" s="397"/>
      <c r="J221" s="397"/>
      <c r="K221" s="392"/>
      <c r="L221" s="392"/>
      <c r="M221" s="394"/>
    </row>
    <row r="222" spans="1:13" s="391" customFormat="1" ht="18" customHeight="1">
      <c r="A222" s="396"/>
      <c r="B222" s="393"/>
      <c r="H222" s="397"/>
      <c r="I222" s="397"/>
      <c r="J222" s="397"/>
      <c r="K222" s="392"/>
      <c r="L222" s="392"/>
      <c r="M222" s="394"/>
    </row>
    <row r="223" spans="1:13" s="391" customFormat="1" ht="18" customHeight="1">
      <c r="A223" s="396"/>
      <c r="B223" s="393"/>
      <c r="H223" s="397"/>
      <c r="I223" s="397"/>
      <c r="J223" s="397"/>
      <c r="K223" s="392"/>
      <c r="L223" s="392"/>
      <c r="M223" s="394"/>
    </row>
    <row r="224" spans="1:13" s="391" customFormat="1" ht="18" customHeight="1">
      <c r="A224" s="396"/>
      <c r="B224" s="393"/>
      <c r="H224" s="397"/>
      <c r="I224" s="397"/>
      <c r="J224" s="397"/>
      <c r="K224" s="392"/>
      <c r="L224" s="392"/>
      <c r="M224" s="394"/>
    </row>
    <row r="225" spans="1:13" s="391" customFormat="1" ht="18" customHeight="1">
      <c r="A225" s="396"/>
      <c r="B225" s="393"/>
      <c r="H225" s="397"/>
      <c r="I225" s="397"/>
      <c r="J225" s="397"/>
      <c r="K225" s="392"/>
      <c r="L225" s="392"/>
      <c r="M225" s="394"/>
    </row>
    <row r="226" spans="1:13" s="391" customFormat="1" ht="18" customHeight="1">
      <c r="A226" s="396"/>
      <c r="B226" s="393"/>
      <c r="H226" s="397"/>
      <c r="I226" s="397"/>
      <c r="J226" s="397"/>
      <c r="K226" s="392"/>
      <c r="L226" s="392"/>
      <c r="M226" s="394"/>
    </row>
    <row r="227" spans="1:13" s="391" customFormat="1" ht="18" customHeight="1">
      <c r="A227" s="396"/>
      <c r="B227" s="393"/>
      <c r="H227" s="397"/>
      <c r="I227" s="397"/>
      <c r="J227" s="397"/>
      <c r="K227" s="392"/>
      <c r="L227" s="392"/>
      <c r="M227" s="394"/>
    </row>
    <row r="228" spans="1:13" s="391" customFormat="1" ht="18" customHeight="1">
      <c r="A228" s="396"/>
      <c r="B228" s="393"/>
      <c r="H228" s="397"/>
      <c r="I228" s="397"/>
      <c r="J228" s="397"/>
      <c r="K228" s="392"/>
      <c r="L228" s="392"/>
      <c r="M228" s="394"/>
    </row>
    <row r="229" spans="1:13" s="391" customFormat="1" ht="18" customHeight="1">
      <c r="A229" s="396"/>
      <c r="B229" s="393"/>
      <c r="H229" s="397"/>
      <c r="I229" s="397"/>
      <c r="J229" s="397"/>
      <c r="K229" s="392"/>
      <c r="L229" s="392"/>
      <c r="M229" s="394"/>
    </row>
    <row r="230" spans="1:13" s="391" customFormat="1" ht="18" customHeight="1">
      <c r="A230" s="396"/>
      <c r="B230" s="393"/>
      <c r="H230" s="397"/>
      <c r="I230" s="397"/>
      <c r="J230" s="397"/>
      <c r="K230" s="392"/>
      <c r="L230" s="392"/>
      <c r="M230" s="394"/>
    </row>
    <row r="231" spans="1:13" s="391" customFormat="1" ht="18" customHeight="1">
      <c r="A231" s="396"/>
      <c r="B231" s="393"/>
      <c r="H231" s="397"/>
      <c r="I231" s="397"/>
      <c r="J231" s="397"/>
      <c r="K231" s="392"/>
      <c r="L231" s="392"/>
      <c r="M231" s="394"/>
    </row>
    <row r="232" spans="1:13" s="391" customFormat="1" ht="18" customHeight="1">
      <c r="A232" s="396"/>
      <c r="B232" s="393"/>
      <c r="H232" s="397"/>
      <c r="I232" s="397"/>
      <c r="J232" s="397"/>
      <c r="K232" s="392"/>
      <c r="L232" s="392"/>
      <c r="M232" s="394"/>
    </row>
    <row r="233" spans="1:13" s="391" customFormat="1" ht="18" customHeight="1">
      <c r="A233" s="396"/>
      <c r="B233" s="393"/>
      <c r="H233" s="397"/>
      <c r="I233" s="397"/>
      <c r="J233" s="397"/>
      <c r="K233" s="392"/>
      <c r="L233" s="392"/>
      <c r="M233" s="394"/>
    </row>
    <row r="234" spans="1:13" s="391" customFormat="1" ht="18" customHeight="1">
      <c r="A234" s="396"/>
      <c r="B234" s="393"/>
      <c r="H234" s="397"/>
      <c r="I234" s="397"/>
      <c r="J234" s="397"/>
      <c r="K234" s="392"/>
      <c r="L234" s="392"/>
      <c r="M234" s="394"/>
    </row>
    <row r="235" spans="1:13" s="391" customFormat="1" ht="18" customHeight="1">
      <c r="A235" s="396"/>
      <c r="B235" s="393"/>
      <c r="H235" s="397"/>
      <c r="I235" s="397"/>
      <c r="J235" s="397"/>
      <c r="K235" s="392"/>
      <c r="L235" s="392"/>
      <c r="M235" s="394"/>
    </row>
    <row r="236" spans="1:13" s="391" customFormat="1" ht="18" customHeight="1">
      <c r="A236" s="396"/>
      <c r="B236" s="393"/>
      <c r="H236" s="397"/>
      <c r="I236" s="397"/>
      <c r="J236" s="397"/>
      <c r="K236" s="392"/>
      <c r="L236" s="392"/>
      <c r="M236" s="394"/>
    </row>
    <row r="237" spans="1:13" s="391" customFormat="1" ht="18" customHeight="1">
      <c r="A237" s="396"/>
      <c r="B237" s="393"/>
      <c r="H237" s="397"/>
      <c r="I237" s="397"/>
      <c r="J237" s="397"/>
      <c r="K237" s="392"/>
      <c r="L237" s="392"/>
      <c r="M237" s="394"/>
    </row>
    <row r="238" spans="1:13" s="391" customFormat="1" ht="18" customHeight="1">
      <c r="A238" s="396"/>
      <c r="B238" s="393"/>
      <c r="H238" s="397"/>
      <c r="I238" s="397"/>
      <c r="J238" s="397"/>
      <c r="K238" s="392"/>
      <c r="L238" s="392"/>
      <c r="M238" s="394"/>
    </row>
    <row r="239" spans="1:13" s="391" customFormat="1" ht="18" customHeight="1">
      <c r="A239" s="396"/>
      <c r="B239" s="393"/>
      <c r="H239" s="397"/>
      <c r="I239" s="397"/>
      <c r="J239" s="397"/>
      <c r="K239" s="392"/>
      <c r="L239" s="392"/>
      <c r="M239" s="394"/>
    </row>
    <row r="240" spans="1:13" s="391" customFormat="1" ht="18" customHeight="1">
      <c r="A240" s="396"/>
      <c r="B240" s="393"/>
      <c r="H240" s="397"/>
      <c r="I240" s="397"/>
      <c r="J240" s="397"/>
      <c r="K240" s="392"/>
      <c r="L240" s="392"/>
      <c r="M240" s="394"/>
    </row>
    <row r="241" spans="1:13" s="391" customFormat="1" ht="18" customHeight="1">
      <c r="A241" s="396"/>
      <c r="B241" s="393"/>
      <c r="H241" s="397"/>
      <c r="I241" s="397"/>
      <c r="J241" s="397"/>
      <c r="K241" s="392"/>
      <c r="L241" s="392"/>
      <c r="M241" s="394"/>
    </row>
  </sheetData>
  <mergeCells count="97">
    <mergeCell ref="B88:J88"/>
    <mergeCell ref="B29:J29"/>
    <mergeCell ref="B36:J36"/>
    <mergeCell ref="B31:J31"/>
    <mergeCell ref="B22:J22"/>
    <mergeCell ref="B33:J33"/>
    <mergeCell ref="B83:J83"/>
    <mergeCell ref="B63:J63"/>
    <mergeCell ref="B64:J64"/>
    <mergeCell ref="B73:J73"/>
    <mergeCell ref="B70:J70"/>
    <mergeCell ref="B62:J62"/>
    <mergeCell ref="B65:J65"/>
    <mergeCell ref="B69:J69"/>
    <mergeCell ref="B68:J68"/>
    <mergeCell ref="B67:J67"/>
    <mergeCell ref="B77:J77"/>
    <mergeCell ref="B51:J51"/>
    <mergeCell ref="B81:J81"/>
    <mergeCell ref="B82:J82"/>
    <mergeCell ref="B71:J71"/>
    <mergeCell ref="B52:J52"/>
    <mergeCell ref="B61:J61"/>
    <mergeCell ref="B59:J59"/>
    <mergeCell ref="B58:J58"/>
    <mergeCell ref="B57:J57"/>
    <mergeCell ref="B56:J56"/>
    <mergeCell ref="B60:J60"/>
    <mergeCell ref="B97:J97"/>
    <mergeCell ref="B96:J96"/>
    <mergeCell ref="B95:J95"/>
    <mergeCell ref="B38:J38"/>
    <mergeCell ref="B55:J55"/>
    <mergeCell ref="B39:J39"/>
    <mergeCell ref="B53:J53"/>
    <mergeCell ref="B54:J54"/>
    <mergeCell ref="B41:E41"/>
    <mergeCell ref="B42:D42"/>
    <mergeCell ref="B43:D43"/>
    <mergeCell ref="B49:J49"/>
    <mergeCell ref="B50:J50"/>
    <mergeCell ref="B45:J45"/>
    <mergeCell ref="B66:J66"/>
    <mergeCell ref="B72:J72"/>
    <mergeCell ref="B10:J10"/>
    <mergeCell ref="B24:J24"/>
    <mergeCell ref="B92:J92"/>
    <mergeCell ref="B91:J91"/>
    <mergeCell ref="B20:J20"/>
    <mergeCell ref="B18:J18"/>
    <mergeCell ref="B30:J30"/>
    <mergeCell ref="B32:J32"/>
    <mergeCell ref="B48:J48"/>
    <mergeCell ref="B44:J44"/>
    <mergeCell ref="B46:J46"/>
    <mergeCell ref="B47:J47"/>
    <mergeCell ref="B89:I89"/>
    <mergeCell ref="B37:J37"/>
    <mergeCell ref="B35:J35"/>
    <mergeCell ref="B85:J85"/>
    <mergeCell ref="B11:J11"/>
    <mergeCell ref="B15:J15"/>
    <mergeCell ref="B21:E21"/>
    <mergeCell ref="B14:J14"/>
    <mergeCell ref="B12:J12"/>
    <mergeCell ref="B128:F128"/>
    <mergeCell ref="B154:F154"/>
    <mergeCell ref="B94:J94"/>
    <mergeCell ref="B5:J5"/>
    <mergeCell ref="B6:J6"/>
    <mergeCell ref="B28:J28"/>
    <mergeCell ref="B27:J27"/>
    <mergeCell ref="B26:J26"/>
    <mergeCell ref="B25:J25"/>
    <mergeCell ref="B17:J17"/>
    <mergeCell ref="B16:J16"/>
    <mergeCell ref="B23:J23"/>
    <mergeCell ref="B7:J7"/>
    <mergeCell ref="B8:J8"/>
    <mergeCell ref="B13:J13"/>
    <mergeCell ref="B9:J9"/>
    <mergeCell ref="B34:J34"/>
    <mergeCell ref="B103:G103"/>
    <mergeCell ref="B78:J78"/>
    <mergeCell ref="B87:J87"/>
    <mergeCell ref="B86:J86"/>
    <mergeCell ref="B84:J84"/>
    <mergeCell ref="B101:J101"/>
    <mergeCell ref="B76:J76"/>
    <mergeCell ref="B75:J75"/>
    <mergeCell ref="B74:J74"/>
    <mergeCell ref="B80:J80"/>
    <mergeCell ref="B90:J90"/>
    <mergeCell ref="B93:J93"/>
    <mergeCell ref="B79:J79"/>
    <mergeCell ref="B99:J99"/>
    <mergeCell ref="B98:J98"/>
  </mergeCells>
  <phoneticPr fontId="110" type="noConversion"/>
  <pageMargins left="0.49" right="0.2" top="0.36" bottom="0.66" header="0.31" footer="0.23"/>
  <pageSetup paperSize="9" orientation="portrait" useFirstPageNumber="1" horizontalDpi="300" verticalDpi="300" r:id="rId1"/>
  <headerFooter alignWithMargins="0">
    <oddFooter>&amp;C&amp;".VnTime,  Italic"(C¸c thuyÕt minh nµy lµ bé phËn hîp thµnh B¸o c¸o tµi chÝnh)&amp;".VnTime,Regular"&amp;P</oddFooter>
  </headerFooter>
</worksheet>
</file>

<file path=xl/worksheets/sheet6.xml><?xml version="1.0" encoding="utf-8"?>
<worksheet xmlns="http://schemas.openxmlformats.org/spreadsheetml/2006/main" xmlns:r="http://schemas.openxmlformats.org/officeDocument/2006/relationships">
  <sheetPr codeName="Sheet4" enableFormatConditionsCalculation="0">
    <tabColor indexed="33"/>
  </sheetPr>
  <dimension ref="A1:R48"/>
  <sheetViews>
    <sheetView topLeftCell="A8" zoomScale="85" workbookViewId="0">
      <selection activeCell="E20" sqref="E20"/>
    </sheetView>
  </sheetViews>
  <sheetFormatPr defaultColWidth="10.28515625" defaultRowHeight="18" customHeight="1"/>
  <cols>
    <col min="1" max="1" width="3.42578125" style="407" customWidth="1"/>
    <col min="2" max="2" width="33.28515625" style="213" customWidth="1"/>
    <col min="3" max="3" width="17.28515625" style="408" customWidth="1"/>
    <col min="4" max="4" width="22.140625" style="408" customWidth="1"/>
    <col min="5" max="5" width="21.5703125" style="408" customWidth="1"/>
    <col min="6" max="6" width="20.85546875" style="408" customWidth="1"/>
    <col min="7" max="7" width="19.140625" style="408" hidden="1" customWidth="1"/>
    <col min="8" max="8" width="16.140625" style="421" hidden="1" customWidth="1"/>
    <col min="9" max="9" width="24.28515625" style="411" customWidth="1"/>
    <col min="10" max="10" width="20.42578125" style="421" hidden="1" customWidth="1"/>
    <col min="11" max="11" width="14.85546875" style="421" hidden="1" customWidth="1"/>
    <col min="12" max="12" width="16.5703125" style="427" hidden="1" customWidth="1"/>
    <col min="13" max="13" width="16.28515625" style="427" hidden="1" customWidth="1"/>
    <col min="14" max="14" width="16.28515625" style="411" hidden="1" customWidth="1"/>
    <col min="15" max="15" width="21.140625" style="407" hidden="1" customWidth="1"/>
    <col min="16" max="17" width="0" style="407" hidden="1" customWidth="1"/>
    <col min="18" max="16384" width="10.28515625" style="407"/>
  </cols>
  <sheetData>
    <row r="1" spans="1:18" s="399" customFormat="1" ht="21" customHeight="1">
      <c r="A1" s="398" t="str">
        <f>'TM1'!A1</f>
        <v xml:space="preserve"> Công ty cổ phần Sông Đà 19 </v>
      </c>
      <c r="H1" s="400"/>
      <c r="I1" s="190" t="s">
        <v>197</v>
      </c>
      <c r="L1" s="401"/>
      <c r="M1" s="402"/>
      <c r="N1" s="402"/>
      <c r="O1" s="402"/>
      <c r="P1" s="402"/>
      <c r="Q1" s="402"/>
      <c r="R1" s="401"/>
    </row>
    <row r="2" spans="1:18" s="403" customFormat="1" ht="18" customHeight="1">
      <c r="A2" s="3" t="str">
        <f>'TM1'!A2</f>
        <v xml:space="preserve"> Địa chỉ: B78, TT9, Khu đô thị Văn Quán, P.Văn Quán, Hà Đông, Hà Nội </v>
      </c>
      <c r="H2" s="190"/>
      <c r="I2" s="190" t="str">
        <f>'TM1'!J2</f>
        <v>Quý 1 năm 2015</v>
      </c>
      <c r="L2" s="212"/>
      <c r="M2" s="177"/>
      <c r="N2" s="177"/>
      <c r="O2" s="177"/>
      <c r="P2" s="177"/>
      <c r="Q2" s="177"/>
      <c r="R2" s="212"/>
    </row>
    <row r="3" spans="1:18" s="403" customFormat="1" ht="18" customHeight="1">
      <c r="A3" s="404" t="str">
        <f>'TM1'!A3</f>
        <v xml:space="preserve"> Điện thoại: 04 3 787 6376        Fax: 04 3 787 6375 </v>
      </c>
      <c r="B3" s="405"/>
      <c r="C3" s="405"/>
      <c r="D3" s="405"/>
      <c r="E3" s="405"/>
      <c r="F3" s="405"/>
      <c r="G3" s="405"/>
      <c r="H3" s="406"/>
      <c r="I3" s="406"/>
      <c r="L3" s="212"/>
      <c r="M3" s="177"/>
      <c r="N3" s="177"/>
      <c r="O3" s="177"/>
      <c r="P3" s="177"/>
      <c r="Q3" s="177"/>
      <c r="R3" s="212"/>
    </row>
    <row r="4" spans="1:18" ht="18" customHeight="1">
      <c r="H4" s="409"/>
      <c r="I4" s="409"/>
      <c r="J4" s="409"/>
      <c r="K4" s="409"/>
      <c r="L4" s="410"/>
      <c r="M4" s="410"/>
    </row>
    <row r="5" spans="1:18" s="414" customFormat="1" ht="18" customHeight="1">
      <c r="B5" s="426" t="s">
        <v>915</v>
      </c>
      <c r="C5" s="683"/>
      <c r="D5" s="683"/>
      <c r="E5" s="683"/>
      <c r="F5" s="683"/>
      <c r="G5" s="683"/>
      <c r="H5" s="409"/>
      <c r="I5" s="409"/>
      <c r="J5" s="409"/>
      <c r="K5" s="409"/>
      <c r="L5" s="410"/>
      <c r="M5" s="410"/>
      <c r="N5" s="411"/>
    </row>
    <row r="6" spans="1:18" s="399" customFormat="1" ht="33.75" customHeight="1">
      <c r="B6" s="684" t="s">
        <v>333</v>
      </c>
      <c r="C6" s="685" t="s">
        <v>327</v>
      </c>
      <c r="D6" s="685" t="s">
        <v>328</v>
      </c>
      <c r="E6" s="685" t="s">
        <v>329</v>
      </c>
      <c r="F6" s="685" t="s">
        <v>330</v>
      </c>
      <c r="G6" s="685" t="s">
        <v>331</v>
      </c>
      <c r="H6" s="685" t="s">
        <v>332</v>
      </c>
      <c r="I6" s="685" t="s">
        <v>54</v>
      </c>
      <c r="J6" s="401" t="s">
        <v>38</v>
      </c>
      <c r="K6" s="412"/>
      <c r="L6" s="413"/>
      <c r="M6" s="413"/>
      <c r="N6" s="401"/>
    </row>
    <row r="7" spans="1:18" s="414" customFormat="1" ht="22.5" customHeight="1">
      <c r="B7" s="686" t="s">
        <v>334</v>
      </c>
      <c r="C7" s="415"/>
      <c r="D7" s="415"/>
      <c r="E7" s="415"/>
      <c r="F7" s="415"/>
      <c r="G7" s="415"/>
      <c r="H7" s="415"/>
      <c r="I7" s="416"/>
      <c r="J7" s="409"/>
      <c r="K7" s="409"/>
      <c r="L7" s="410"/>
      <c r="M7" s="410"/>
      <c r="N7" s="411"/>
    </row>
    <row r="8" spans="1:18" s="414" customFormat="1" ht="22.5" customHeight="1">
      <c r="B8" s="216" t="s">
        <v>335</v>
      </c>
      <c r="C8" s="417"/>
      <c r="D8" s="417">
        <v>162500000</v>
      </c>
      <c r="E8" s="417">
        <v>1594199546</v>
      </c>
      <c r="F8" s="417">
        <v>37542858</v>
      </c>
      <c r="G8" s="683">
        <v>0</v>
      </c>
      <c r="H8" s="411">
        <v>0</v>
      </c>
      <c r="I8" s="417">
        <f t="shared" ref="I8:I14" si="0">SUM(C8:H8)</f>
        <v>1794242404</v>
      </c>
      <c r="J8" s="409">
        <f>+I8-CD!F40</f>
        <v>0</v>
      </c>
      <c r="K8" s="409"/>
      <c r="L8" s="410"/>
      <c r="M8" s="410"/>
      <c r="N8" s="411"/>
    </row>
    <row r="9" spans="1:18" ht="17.25" customHeight="1">
      <c r="B9" s="216" t="s">
        <v>273</v>
      </c>
      <c r="C9" s="418"/>
      <c r="D9" s="418"/>
      <c r="E9" s="418"/>
      <c r="F9" s="418"/>
      <c r="G9" s="418"/>
      <c r="H9" s="418">
        <v>0</v>
      </c>
      <c r="I9" s="417">
        <f t="shared" si="0"/>
        <v>0</v>
      </c>
      <c r="J9" s="419"/>
      <c r="K9" s="419"/>
      <c r="L9" s="420"/>
      <c r="M9" s="420"/>
      <c r="N9" s="421"/>
    </row>
    <row r="10" spans="1:18" ht="17.25" customHeight="1">
      <c r="B10" s="216" t="s">
        <v>336</v>
      </c>
      <c r="C10" s="418"/>
      <c r="D10" s="418"/>
      <c r="E10" s="418"/>
      <c r="F10" s="418"/>
      <c r="G10" s="418">
        <v>0</v>
      </c>
      <c r="H10" s="418">
        <v>0</v>
      </c>
      <c r="I10" s="417">
        <f t="shared" si="0"/>
        <v>0</v>
      </c>
      <c r="J10" s="419"/>
      <c r="K10" s="419"/>
      <c r="L10" s="420"/>
      <c r="M10" s="420"/>
      <c r="N10" s="421"/>
    </row>
    <row r="11" spans="1:18" ht="17.25" customHeight="1">
      <c r="B11" s="216" t="s">
        <v>258</v>
      </c>
      <c r="C11" s="418"/>
      <c r="D11" s="418"/>
      <c r="E11" s="418"/>
      <c r="F11" s="418"/>
      <c r="G11" s="418">
        <v>0</v>
      </c>
      <c r="H11" s="418">
        <v>0</v>
      </c>
      <c r="I11" s="417">
        <f t="shared" si="0"/>
        <v>0</v>
      </c>
      <c r="J11" s="419"/>
      <c r="K11" s="419"/>
      <c r="L11" s="420"/>
      <c r="M11" s="420"/>
      <c r="N11" s="421"/>
    </row>
    <row r="12" spans="1:18" ht="17.25" customHeight="1">
      <c r="B12" s="216" t="s">
        <v>337</v>
      </c>
      <c r="C12" s="418"/>
      <c r="D12" s="418"/>
      <c r="E12" s="418"/>
      <c r="F12" s="418"/>
      <c r="G12" s="418">
        <v>0</v>
      </c>
      <c r="H12" s="418">
        <v>0</v>
      </c>
      <c r="I12" s="417">
        <f t="shared" si="0"/>
        <v>0</v>
      </c>
      <c r="J12" s="419"/>
      <c r="K12" s="419"/>
      <c r="L12" s="420"/>
      <c r="M12" s="420"/>
      <c r="N12" s="421"/>
    </row>
    <row r="13" spans="1:18" ht="17.25" customHeight="1">
      <c r="B13" s="216" t="s">
        <v>277</v>
      </c>
      <c r="C13" s="418"/>
      <c r="D13" s="418"/>
      <c r="E13" s="418"/>
      <c r="F13" s="418"/>
      <c r="G13" s="418">
        <v>0</v>
      </c>
      <c r="H13" s="418">
        <v>0</v>
      </c>
      <c r="I13" s="417">
        <f t="shared" si="0"/>
        <v>0</v>
      </c>
      <c r="J13" s="419"/>
      <c r="K13" s="419"/>
      <c r="L13" s="420"/>
      <c r="M13" s="420"/>
      <c r="N13" s="421"/>
    </row>
    <row r="14" spans="1:18" ht="17.25" customHeight="1">
      <c r="B14" s="216" t="s">
        <v>261</v>
      </c>
      <c r="C14" s="418"/>
      <c r="D14" s="418"/>
      <c r="E14" s="418"/>
      <c r="F14" s="418"/>
      <c r="G14" s="418">
        <v>0</v>
      </c>
      <c r="H14" s="418">
        <v>0</v>
      </c>
      <c r="I14" s="417">
        <f t="shared" si="0"/>
        <v>0</v>
      </c>
      <c r="J14" s="419"/>
      <c r="K14" s="419"/>
      <c r="L14" s="420"/>
      <c r="M14" s="420"/>
      <c r="N14" s="421"/>
    </row>
    <row r="15" spans="1:18" s="414" customFormat="1" ht="22.5" customHeight="1">
      <c r="B15" s="216" t="s">
        <v>338</v>
      </c>
      <c r="C15" s="417">
        <f t="shared" ref="C15:I15" si="1">C8+C9+C10+C11-C12-C13-C14</f>
        <v>0</v>
      </c>
      <c r="D15" s="417">
        <f>D8+D9+D10+D11-D12-D13-D14</f>
        <v>162500000</v>
      </c>
      <c r="E15" s="417">
        <f t="shared" si="1"/>
        <v>1594199546</v>
      </c>
      <c r="F15" s="417">
        <f t="shared" si="1"/>
        <v>37542858</v>
      </c>
      <c r="G15" s="417">
        <f t="shared" si="1"/>
        <v>0</v>
      </c>
      <c r="H15" s="417">
        <f t="shared" si="1"/>
        <v>0</v>
      </c>
      <c r="I15" s="417">
        <f t="shared" si="1"/>
        <v>1794242404</v>
      </c>
      <c r="J15" s="409">
        <f>+I15-CD!D40</f>
        <v>0</v>
      </c>
      <c r="K15" s="409"/>
      <c r="L15" s="410"/>
      <c r="M15" s="410"/>
      <c r="N15" s="411"/>
    </row>
    <row r="16" spans="1:18" s="414" customFormat="1" ht="22.5" customHeight="1">
      <c r="B16" s="687" t="s">
        <v>279</v>
      </c>
      <c r="C16" s="422"/>
      <c r="D16" s="422"/>
      <c r="E16" s="422"/>
      <c r="F16" s="422"/>
      <c r="G16" s="422"/>
      <c r="H16" s="422"/>
      <c r="I16" s="423"/>
      <c r="J16" s="409"/>
      <c r="K16" s="409"/>
      <c r="L16" s="410"/>
      <c r="M16" s="410"/>
      <c r="N16" s="411"/>
    </row>
    <row r="17" spans="2:14" s="414" customFormat="1" ht="22.5" customHeight="1">
      <c r="B17" s="216" t="s">
        <v>335</v>
      </c>
      <c r="C17" s="417"/>
      <c r="D17" s="417">
        <v>103255188</v>
      </c>
      <c r="E17" s="417">
        <v>1074421289</v>
      </c>
      <c r="F17" s="417">
        <v>37542858</v>
      </c>
      <c r="G17" s="408">
        <v>0</v>
      </c>
      <c r="H17" s="421">
        <v>0</v>
      </c>
      <c r="I17" s="411">
        <f>+F17+E17+D17</f>
        <v>1215219335</v>
      </c>
      <c r="J17" s="409">
        <f>+CD!F41+'TM2'!I17</f>
        <v>0</v>
      </c>
      <c r="K17" s="409"/>
      <c r="L17" s="410"/>
      <c r="M17" s="410"/>
      <c r="N17" s="411"/>
    </row>
    <row r="18" spans="2:14" ht="17.25" customHeight="1">
      <c r="B18" s="216" t="s">
        <v>280</v>
      </c>
      <c r="C18" s="418"/>
      <c r="D18" s="418">
        <f>5078124</f>
        <v>5078124</v>
      </c>
      <c r="E18" s="418">
        <f>50331453</f>
        <v>50331453</v>
      </c>
      <c r="F18" s="418"/>
      <c r="G18" s="418"/>
      <c r="H18" s="418">
        <v>0</v>
      </c>
      <c r="I18" s="417">
        <f t="shared" ref="I18:I22" si="2">SUM(C18:H18)</f>
        <v>55409577</v>
      </c>
      <c r="J18" s="419"/>
      <c r="K18" s="419"/>
      <c r="L18" s="420"/>
      <c r="M18" s="420"/>
      <c r="N18" s="421"/>
    </row>
    <row r="19" spans="2:14" ht="17.25" customHeight="1">
      <c r="B19" s="216" t="s">
        <v>258</v>
      </c>
      <c r="C19" s="418"/>
      <c r="D19" s="418"/>
      <c r="E19" s="418"/>
      <c r="F19" s="418"/>
      <c r="G19" s="418"/>
      <c r="H19" s="418">
        <v>0</v>
      </c>
      <c r="I19" s="417">
        <f t="shared" si="2"/>
        <v>0</v>
      </c>
      <c r="J19" s="419"/>
      <c r="K19" s="419"/>
      <c r="L19" s="420"/>
      <c r="M19" s="420"/>
      <c r="N19" s="421"/>
    </row>
    <row r="20" spans="2:14" ht="17.25" customHeight="1">
      <c r="B20" s="216" t="s">
        <v>337</v>
      </c>
      <c r="C20" s="418"/>
      <c r="D20" s="418"/>
      <c r="E20" s="418"/>
      <c r="F20" s="418"/>
      <c r="G20" s="418">
        <v>0</v>
      </c>
      <c r="H20" s="418">
        <v>0</v>
      </c>
      <c r="I20" s="417">
        <f t="shared" si="2"/>
        <v>0</v>
      </c>
      <c r="J20" s="419"/>
      <c r="K20" s="419"/>
      <c r="L20" s="420"/>
      <c r="M20" s="420"/>
      <c r="N20" s="421"/>
    </row>
    <row r="21" spans="2:14" ht="17.25" customHeight="1">
      <c r="B21" s="216" t="s">
        <v>277</v>
      </c>
      <c r="C21" s="418"/>
      <c r="D21" s="418"/>
      <c r="E21" s="418"/>
      <c r="F21" s="418"/>
      <c r="G21" s="418">
        <v>0</v>
      </c>
      <c r="H21" s="418">
        <v>0</v>
      </c>
      <c r="I21" s="417">
        <f t="shared" si="2"/>
        <v>0</v>
      </c>
      <c r="J21" s="419"/>
      <c r="K21" s="419"/>
      <c r="L21" s="420"/>
      <c r="M21" s="420"/>
      <c r="N21" s="421"/>
    </row>
    <row r="22" spans="2:14" ht="17.25" customHeight="1">
      <c r="B22" s="216" t="s">
        <v>261</v>
      </c>
      <c r="C22" s="418"/>
      <c r="D22" s="418">
        <f>D14</f>
        <v>0</v>
      </c>
      <c r="E22" s="418"/>
      <c r="F22" s="418">
        <f>F14</f>
        <v>0</v>
      </c>
      <c r="G22" s="418">
        <v>0</v>
      </c>
      <c r="H22" s="418">
        <v>0</v>
      </c>
      <c r="I22" s="417">
        <f t="shared" si="2"/>
        <v>0</v>
      </c>
      <c r="J22" s="419"/>
      <c r="K22" s="419"/>
      <c r="L22" s="420"/>
      <c r="M22" s="420"/>
      <c r="N22" s="421"/>
    </row>
    <row r="23" spans="2:14" s="414" customFormat="1" ht="22.5" customHeight="1">
      <c r="B23" s="216" t="s">
        <v>339</v>
      </c>
      <c r="C23" s="417">
        <f t="shared" ref="C23:I23" si="3">C17+C18-C20-C21-C22+C19</f>
        <v>0</v>
      </c>
      <c r="D23" s="417">
        <f>D17+D18-D20-D21-D22+D19</f>
        <v>108333312</v>
      </c>
      <c r="E23" s="417">
        <f t="shared" si="3"/>
        <v>1124752742</v>
      </c>
      <c r="F23" s="417">
        <f t="shared" si="3"/>
        <v>37542858</v>
      </c>
      <c r="G23" s="417">
        <f t="shared" si="3"/>
        <v>0</v>
      </c>
      <c r="H23" s="417">
        <f t="shared" si="3"/>
        <v>0</v>
      </c>
      <c r="I23" s="417">
        <f t="shared" si="3"/>
        <v>1270628912</v>
      </c>
      <c r="J23" s="409">
        <f>+I23+CD!D41</f>
        <v>0</v>
      </c>
      <c r="K23" s="409"/>
      <c r="L23" s="410"/>
      <c r="M23" s="410"/>
      <c r="N23" s="411"/>
    </row>
    <row r="24" spans="2:14" s="414" customFormat="1" ht="22.5" customHeight="1">
      <c r="B24" s="217" t="s">
        <v>340</v>
      </c>
      <c r="C24" s="422"/>
      <c r="D24" s="422"/>
      <c r="E24" s="422"/>
      <c r="F24" s="422"/>
      <c r="G24" s="422"/>
      <c r="H24" s="422"/>
      <c r="I24" s="423"/>
      <c r="J24" s="409"/>
      <c r="K24" s="409"/>
      <c r="L24" s="410"/>
      <c r="M24" s="410"/>
      <c r="N24" s="411"/>
    </row>
    <row r="25" spans="2:14" ht="17.25" customHeight="1">
      <c r="B25" s="216" t="s">
        <v>341</v>
      </c>
      <c r="C25" s="418">
        <f t="shared" ref="C25:I25" si="4">C8-C17</f>
        <v>0</v>
      </c>
      <c r="D25" s="408">
        <v>59244812</v>
      </c>
      <c r="E25" s="408">
        <v>519778257</v>
      </c>
      <c r="F25" s="408">
        <v>0</v>
      </c>
      <c r="G25" s="418">
        <f t="shared" si="4"/>
        <v>0</v>
      </c>
      <c r="H25" s="418">
        <f t="shared" si="4"/>
        <v>0</v>
      </c>
      <c r="I25" s="417">
        <f t="shared" si="4"/>
        <v>579023069</v>
      </c>
      <c r="J25" s="419">
        <f>+I25-CD!F39</f>
        <v>0</v>
      </c>
      <c r="K25" s="419"/>
      <c r="L25" s="420"/>
      <c r="M25" s="420"/>
      <c r="N25" s="421"/>
    </row>
    <row r="26" spans="2:14" ht="17.25" customHeight="1">
      <c r="B26" s="218" t="s">
        <v>342</v>
      </c>
      <c r="C26" s="424">
        <f t="shared" ref="C26:I26" si="5">C15-C23</f>
        <v>0</v>
      </c>
      <c r="D26" s="424">
        <f>D15-D23</f>
        <v>54166688</v>
      </c>
      <c r="E26" s="424">
        <f t="shared" si="5"/>
        <v>469446804</v>
      </c>
      <c r="F26" s="424">
        <f t="shared" si="5"/>
        <v>0</v>
      </c>
      <c r="G26" s="424">
        <f t="shared" si="5"/>
        <v>0</v>
      </c>
      <c r="H26" s="424">
        <f t="shared" si="5"/>
        <v>0</v>
      </c>
      <c r="I26" s="425">
        <f t="shared" si="5"/>
        <v>523613492</v>
      </c>
      <c r="J26" s="419">
        <f>+I26-CD!D39</f>
        <v>0</v>
      </c>
      <c r="K26" s="419"/>
      <c r="L26" s="420"/>
      <c r="M26" s="420"/>
      <c r="N26" s="421"/>
    </row>
    <row r="27" spans="2:14" ht="18" hidden="1" customHeight="1">
      <c r="B27" s="426"/>
      <c r="H27" s="409"/>
      <c r="I27" s="409"/>
      <c r="J27" s="409"/>
      <c r="K27" s="409"/>
      <c r="L27" s="410"/>
      <c r="M27" s="410"/>
    </row>
    <row r="28" spans="2:14" ht="18" hidden="1" customHeight="1">
      <c r="B28" s="213" t="s">
        <v>343</v>
      </c>
      <c r="H28" s="409"/>
      <c r="I28" s="409"/>
      <c r="J28" s="409"/>
      <c r="K28" s="409"/>
      <c r="L28" s="410"/>
      <c r="M28" s="410"/>
    </row>
    <row r="29" spans="2:14" s="399" customFormat="1" ht="33.75" hidden="1" customHeight="1">
      <c r="B29" s="214" t="s">
        <v>333</v>
      </c>
      <c r="C29" s="211" t="s">
        <v>327</v>
      </c>
      <c r="D29" s="211" t="s">
        <v>328</v>
      </c>
      <c r="E29" s="211" t="s">
        <v>329</v>
      </c>
      <c r="F29" s="211" t="s">
        <v>330</v>
      </c>
      <c r="G29" s="211" t="s">
        <v>331</v>
      </c>
      <c r="H29" s="211" t="s">
        <v>332</v>
      </c>
      <c r="I29" s="211" t="s">
        <v>54</v>
      </c>
      <c r="J29" s="212" t="s">
        <v>38</v>
      </c>
      <c r="K29" s="412"/>
      <c r="L29" s="413"/>
      <c r="M29" s="413"/>
      <c r="N29" s="401"/>
    </row>
    <row r="30" spans="2:14" s="414" customFormat="1" ht="22.5" hidden="1" customHeight="1">
      <c r="B30" s="215" t="s">
        <v>334</v>
      </c>
      <c r="C30" s="415"/>
      <c r="D30" s="415"/>
      <c r="E30" s="415"/>
      <c r="F30" s="415"/>
      <c r="G30" s="415"/>
      <c r="H30" s="415"/>
      <c r="I30" s="416"/>
      <c r="J30" s="409"/>
      <c r="K30" s="409"/>
      <c r="L30" s="410"/>
      <c r="M30" s="410"/>
      <c r="N30" s="411"/>
    </row>
    <row r="31" spans="2:14" s="414" customFormat="1" ht="22.5" hidden="1" customHeight="1">
      <c r="B31" s="216" t="s">
        <v>335</v>
      </c>
      <c r="C31" s="417">
        <v>0</v>
      </c>
      <c r="D31" s="417">
        <v>0</v>
      </c>
      <c r="E31" s="417">
        <v>0</v>
      </c>
      <c r="F31" s="417">
        <v>0</v>
      </c>
      <c r="G31" s="417"/>
      <c r="H31" s="417">
        <v>0</v>
      </c>
      <c r="I31" s="417">
        <f t="shared" ref="I31:I36" si="6">SUM(C31:H31)</f>
        <v>0</v>
      </c>
      <c r="J31" s="409">
        <v>0</v>
      </c>
      <c r="K31" s="409"/>
      <c r="L31" s="410"/>
      <c r="M31" s="410"/>
      <c r="N31" s="411"/>
    </row>
    <row r="32" spans="2:14" ht="17.25" hidden="1" customHeight="1">
      <c r="B32" s="216" t="s">
        <v>344</v>
      </c>
      <c r="C32" s="418"/>
      <c r="D32" s="418"/>
      <c r="E32" s="418"/>
      <c r="F32" s="418"/>
      <c r="G32" s="418"/>
      <c r="H32" s="418"/>
      <c r="I32" s="417">
        <f t="shared" si="6"/>
        <v>0</v>
      </c>
      <c r="J32" s="419"/>
      <c r="K32" s="419"/>
      <c r="L32" s="420"/>
      <c r="M32" s="420"/>
      <c r="N32" s="421"/>
    </row>
    <row r="33" spans="2:14" ht="17.25" hidden="1" customHeight="1">
      <c r="B33" s="216" t="s">
        <v>345</v>
      </c>
      <c r="C33" s="418"/>
      <c r="D33" s="418"/>
      <c r="E33" s="418"/>
      <c r="F33" s="418"/>
      <c r="G33" s="418"/>
      <c r="H33" s="418"/>
      <c r="I33" s="417">
        <f t="shared" si="6"/>
        <v>0</v>
      </c>
      <c r="J33" s="419"/>
      <c r="K33" s="419"/>
      <c r="L33" s="420"/>
      <c r="M33" s="420"/>
      <c r="N33" s="421"/>
    </row>
    <row r="34" spans="2:14" ht="17.25" hidden="1" customHeight="1">
      <c r="B34" s="216" t="s">
        <v>258</v>
      </c>
      <c r="C34" s="418"/>
      <c r="D34" s="418"/>
      <c r="E34" s="418"/>
      <c r="F34" s="418"/>
      <c r="G34" s="418"/>
      <c r="H34" s="418"/>
      <c r="I34" s="417">
        <f t="shared" si="6"/>
        <v>0</v>
      </c>
      <c r="J34" s="419"/>
      <c r="K34" s="419"/>
      <c r="L34" s="420"/>
      <c r="M34" s="420"/>
      <c r="N34" s="421"/>
    </row>
    <row r="35" spans="2:14" ht="17.25" hidden="1" customHeight="1">
      <c r="B35" s="216" t="s">
        <v>346</v>
      </c>
      <c r="C35" s="418"/>
      <c r="D35" s="418"/>
      <c r="E35" s="418"/>
      <c r="F35" s="418"/>
      <c r="G35" s="418"/>
      <c r="H35" s="418"/>
      <c r="I35" s="417">
        <f t="shared" si="6"/>
        <v>0</v>
      </c>
      <c r="J35" s="419"/>
      <c r="K35" s="419"/>
      <c r="L35" s="420"/>
      <c r="M35" s="420"/>
      <c r="N35" s="421"/>
    </row>
    <row r="36" spans="2:14" ht="17.25" hidden="1" customHeight="1">
      <c r="B36" s="216" t="s">
        <v>261</v>
      </c>
      <c r="C36" s="418"/>
      <c r="D36" s="418"/>
      <c r="E36" s="418"/>
      <c r="F36" s="418"/>
      <c r="G36" s="418"/>
      <c r="H36" s="418"/>
      <c r="I36" s="417">
        <f t="shared" si="6"/>
        <v>0</v>
      </c>
      <c r="J36" s="419"/>
      <c r="K36" s="419"/>
      <c r="L36" s="420"/>
      <c r="M36" s="420"/>
      <c r="N36" s="421"/>
    </row>
    <row r="37" spans="2:14" s="414" customFormat="1" ht="22.5" hidden="1" customHeight="1">
      <c r="B37" s="216" t="s">
        <v>339</v>
      </c>
      <c r="C37" s="417">
        <f t="shared" ref="C37:I37" si="7">C31+C32+C33+C34-C35-C36</f>
        <v>0</v>
      </c>
      <c r="D37" s="417">
        <f t="shared" si="7"/>
        <v>0</v>
      </c>
      <c r="E37" s="417">
        <f t="shared" si="7"/>
        <v>0</v>
      </c>
      <c r="F37" s="417">
        <f t="shared" si="7"/>
        <v>0</v>
      </c>
      <c r="G37" s="417">
        <f t="shared" si="7"/>
        <v>0</v>
      </c>
      <c r="H37" s="417">
        <f t="shared" si="7"/>
        <v>0</v>
      </c>
      <c r="I37" s="417">
        <f t="shared" si="7"/>
        <v>0</v>
      </c>
      <c r="J37" s="409">
        <v>0</v>
      </c>
      <c r="K37" s="409"/>
      <c r="L37" s="410"/>
      <c r="M37" s="410"/>
      <c r="N37" s="411"/>
    </row>
    <row r="38" spans="2:14" s="414" customFormat="1" ht="22.5" hidden="1" customHeight="1">
      <c r="B38" s="217" t="s">
        <v>279</v>
      </c>
      <c r="C38" s="422"/>
      <c r="D38" s="422"/>
      <c r="E38" s="422"/>
      <c r="F38" s="422"/>
      <c r="G38" s="422"/>
      <c r="H38" s="422"/>
      <c r="I38" s="423"/>
      <c r="J38" s="409"/>
      <c r="K38" s="409"/>
      <c r="L38" s="410"/>
      <c r="M38" s="410"/>
      <c r="N38" s="411"/>
    </row>
    <row r="39" spans="2:14" s="414" customFormat="1" ht="22.5" hidden="1" customHeight="1">
      <c r="B39" s="216" t="s">
        <v>335</v>
      </c>
      <c r="C39" s="418">
        <v>0</v>
      </c>
      <c r="D39" s="417">
        <v>0</v>
      </c>
      <c r="E39" s="417">
        <v>0</v>
      </c>
      <c r="F39" s="417">
        <v>0</v>
      </c>
      <c r="G39" s="417"/>
      <c r="H39" s="417">
        <v>0</v>
      </c>
      <c r="I39" s="417">
        <f t="shared" ref="I39:I44" si="8">SUM(C39:H39)</f>
        <v>0</v>
      </c>
      <c r="J39" s="409" t="e">
        <v>#REF!</v>
      </c>
      <c r="K39" s="409"/>
      <c r="L39" s="410"/>
      <c r="M39" s="410"/>
      <c r="N39" s="411"/>
    </row>
    <row r="40" spans="2:14" ht="17.25" hidden="1" customHeight="1">
      <c r="B40" s="216" t="s">
        <v>280</v>
      </c>
      <c r="C40" s="418"/>
      <c r="D40" s="418"/>
      <c r="E40" s="418"/>
      <c r="F40" s="418"/>
      <c r="G40" s="418"/>
      <c r="H40" s="418"/>
      <c r="I40" s="417">
        <f t="shared" si="8"/>
        <v>0</v>
      </c>
      <c r="J40" s="419"/>
      <c r="K40" s="419"/>
      <c r="L40" s="420"/>
      <c r="M40" s="420"/>
      <c r="N40" s="421"/>
    </row>
    <row r="41" spans="2:14" ht="17.25" hidden="1" customHeight="1">
      <c r="B41" s="216" t="s">
        <v>345</v>
      </c>
      <c r="C41" s="418"/>
      <c r="D41" s="418"/>
      <c r="E41" s="418"/>
      <c r="F41" s="418"/>
      <c r="G41" s="418"/>
      <c r="H41" s="418"/>
      <c r="I41" s="417">
        <f t="shared" si="8"/>
        <v>0</v>
      </c>
      <c r="J41" s="419"/>
      <c r="K41" s="419"/>
      <c r="L41" s="420"/>
      <c r="M41" s="420"/>
      <c r="N41" s="421"/>
    </row>
    <row r="42" spans="2:14" ht="17.25" hidden="1" customHeight="1">
      <c r="B42" s="216" t="s">
        <v>258</v>
      </c>
      <c r="C42" s="418"/>
      <c r="D42" s="418"/>
      <c r="E42" s="418"/>
      <c r="F42" s="418"/>
      <c r="G42" s="418"/>
      <c r="H42" s="418"/>
      <c r="I42" s="417">
        <f t="shared" si="8"/>
        <v>0</v>
      </c>
      <c r="J42" s="419"/>
      <c r="K42" s="419"/>
      <c r="L42" s="420"/>
      <c r="M42" s="420"/>
      <c r="N42" s="421"/>
    </row>
    <row r="43" spans="2:14" ht="17.25" hidden="1" customHeight="1">
      <c r="B43" s="216" t="s">
        <v>346</v>
      </c>
      <c r="C43" s="418"/>
      <c r="D43" s="418"/>
      <c r="E43" s="418"/>
      <c r="F43" s="418"/>
      <c r="G43" s="418"/>
      <c r="H43" s="418"/>
      <c r="I43" s="417">
        <f t="shared" si="8"/>
        <v>0</v>
      </c>
      <c r="J43" s="419"/>
      <c r="K43" s="419"/>
      <c r="L43" s="420"/>
      <c r="M43" s="420"/>
      <c r="N43" s="421"/>
    </row>
    <row r="44" spans="2:14" ht="17.25" hidden="1" customHeight="1">
      <c r="B44" s="216" t="s">
        <v>261</v>
      </c>
      <c r="C44" s="418"/>
      <c r="D44" s="418"/>
      <c r="E44" s="418"/>
      <c r="F44" s="418"/>
      <c r="G44" s="418"/>
      <c r="H44" s="418"/>
      <c r="I44" s="417">
        <f t="shared" si="8"/>
        <v>0</v>
      </c>
      <c r="J44" s="419"/>
      <c r="K44" s="419"/>
      <c r="L44" s="420"/>
      <c r="M44" s="420"/>
      <c r="N44" s="421"/>
    </row>
    <row r="45" spans="2:14" s="414" customFormat="1" ht="22.5" hidden="1" customHeight="1">
      <c r="B45" s="216" t="s">
        <v>338</v>
      </c>
      <c r="C45" s="417">
        <f t="shared" ref="C45:I45" si="9">C39+C40-C42-C43-C44+C41</f>
        <v>0</v>
      </c>
      <c r="D45" s="417">
        <f t="shared" si="9"/>
        <v>0</v>
      </c>
      <c r="E45" s="417">
        <f t="shared" si="9"/>
        <v>0</v>
      </c>
      <c r="F45" s="417">
        <f t="shared" si="9"/>
        <v>0</v>
      </c>
      <c r="G45" s="417">
        <f t="shared" si="9"/>
        <v>0</v>
      </c>
      <c r="H45" s="417">
        <f t="shared" si="9"/>
        <v>0</v>
      </c>
      <c r="I45" s="417">
        <f t="shared" si="9"/>
        <v>0</v>
      </c>
      <c r="J45" s="409" t="e">
        <v>#REF!</v>
      </c>
      <c r="K45" s="409"/>
      <c r="L45" s="410"/>
      <c r="M45" s="410"/>
      <c r="N45" s="411"/>
    </row>
    <row r="46" spans="2:14" s="414" customFormat="1" ht="22.5" hidden="1" customHeight="1">
      <c r="B46" s="217" t="s">
        <v>340</v>
      </c>
      <c r="C46" s="422"/>
      <c r="D46" s="422"/>
      <c r="E46" s="422"/>
      <c r="F46" s="422"/>
      <c r="G46" s="422"/>
      <c r="H46" s="422"/>
      <c r="I46" s="423"/>
      <c r="J46" s="409"/>
      <c r="K46" s="409"/>
      <c r="L46" s="410"/>
      <c r="M46" s="410"/>
      <c r="N46" s="411"/>
    </row>
    <row r="47" spans="2:14" ht="17.25" hidden="1" customHeight="1">
      <c r="B47" s="216" t="s">
        <v>341</v>
      </c>
      <c r="C47" s="418">
        <f t="shared" ref="C47:I47" si="10">C31-C39</f>
        <v>0</v>
      </c>
      <c r="D47" s="418">
        <f t="shared" si="10"/>
        <v>0</v>
      </c>
      <c r="E47" s="418">
        <f t="shared" si="10"/>
        <v>0</v>
      </c>
      <c r="F47" s="418">
        <f t="shared" si="10"/>
        <v>0</v>
      </c>
      <c r="G47" s="418">
        <f t="shared" si="10"/>
        <v>0</v>
      </c>
      <c r="H47" s="418">
        <f t="shared" si="10"/>
        <v>0</v>
      </c>
      <c r="I47" s="417">
        <f t="shared" si="10"/>
        <v>0</v>
      </c>
      <c r="J47" s="419">
        <v>0</v>
      </c>
      <c r="K47" s="419"/>
      <c r="L47" s="420"/>
      <c r="M47" s="420"/>
      <c r="N47" s="421"/>
    </row>
    <row r="48" spans="2:14" ht="17.25" hidden="1" customHeight="1">
      <c r="B48" s="218" t="s">
        <v>342</v>
      </c>
      <c r="C48" s="424">
        <f t="shared" ref="C48:I48" si="11">C37-C45</f>
        <v>0</v>
      </c>
      <c r="D48" s="424">
        <f t="shared" si="11"/>
        <v>0</v>
      </c>
      <c r="E48" s="424">
        <f t="shared" si="11"/>
        <v>0</v>
      </c>
      <c r="F48" s="424">
        <f t="shared" si="11"/>
        <v>0</v>
      </c>
      <c r="G48" s="424">
        <f t="shared" si="11"/>
        <v>0</v>
      </c>
      <c r="H48" s="424">
        <f t="shared" si="11"/>
        <v>0</v>
      </c>
      <c r="I48" s="425">
        <f t="shared" si="11"/>
        <v>0</v>
      </c>
      <c r="J48" s="419">
        <v>0</v>
      </c>
      <c r="K48" s="419"/>
      <c r="L48" s="420"/>
      <c r="M48" s="420"/>
      <c r="N48" s="421"/>
    </row>
  </sheetData>
  <phoneticPr fontId="110" type="noConversion"/>
  <pageMargins left="0.24" right="0.2" top="0.49" bottom="0.78" header="0.28999999999999998" footer="0.34"/>
  <pageSetup paperSize="9" firstPageNumber="8" orientation="landscape" useFirstPageNumber="1" horizontalDpi="300" verticalDpi="300" r:id="rId1"/>
  <headerFooter alignWithMargins="0">
    <oddFooter>&amp;C(&amp;".VnTime,  Italic"&amp;11C¸c thuyÕt minh nµy lµ bé phËn hîp thµnh B¸o c¸o tµi chÝnh)&amp;".VnTime,Regular"&amp;12&amp;P</oddFooter>
  </headerFooter>
</worksheet>
</file>

<file path=xl/worksheets/sheet7.xml><?xml version="1.0" encoding="utf-8"?>
<worksheet xmlns="http://schemas.openxmlformats.org/spreadsheetml/2006/main" xmlns:r="http://schemas.openxmlformats.org/officeDocument/2006/relationships">
  <sheetPr codeName="Sheet5" enableFormatConditionsCalculation="0">
    <tabColor indexed="33"/>
  </sheetPr>
  <dimension ref="A1:R151"/>
  <sheetViews>
    <sheetView topLeftCell="A105" workbookViewId="0">
      <selection activeCell="H142" sqref="H142"/>
    </sheetView>
  </sheetViews>
  <sheetFormatPr defaultColWidth="10.28515625" defaultRowHeight="18" customHeight="1"/>
  <cols>
    <col min="1" max="1" width="5.7109375" style="353" customWidth="1"/>
    <col min="2" max="2" width="18.42578125" style="354" customWidth="1"/>
    <col min="3" max="3" width="1" style="355" customWidth="1"/>
    <col min="4" max="4" width="16.28515625" style="355" customWidth="1"/>
    <col min="5" max="5" width="0.5703125" style="355" customWidth="1"/>
    <col min="6" max="6" width="16.85546875" style="355" customWidth="1"/>
    <col min="7" max="7" width="1.28515625" style="355" customWidth="1"/>
    <col min="8" max="8" width="18" style="356" customWidth="1"/>
    <col min="9" max="9" width="1.5703125" style="356" customWidth="1"/>
    <col min="10" max="10" width="18" style="356" customWidth="1"/>
    <col min="11" max="11" width="0.28515625" style="355" customWidth="1"/>
    <col min="12" max="12" width="17.140625" style="515" hidden="1" customWidth="1"/>
    <col min="13" max="13" width="17.5703125" style="515" hidden="1" customWidth="1"/>
    <col min="14" max="14" width="16.28515625" style="515" hidden="1" customWidth="1"/>
    <col min="15" max="15" width="16.28515625" style="337" hidden="1" customWidth="1"/>
    <col min="16" max="16" width="21.140625" style="355" hidden="1" customWidth="1"/>
    <col min="17" max="17" width="15.28515625" style="355" bestFit="1" customWidth="1"/>
    <col min="18" max="18" width="16.28515625" style="355" bestFit="1" customWidth="1"/>
    <col min="19" max="16384" width="10.28515625" style="355"/>
  </cols>
  <sheetData>
    <row r="1" spans="1:15" s="333" customFormat="1" ht="18" customHeight="1">
      <c r="A1" s="428" t="str">
        <f>'TM1'!A1</f>
        <v xml:space="preserve"> Công ty cổ phần Sông Đà 19 </v>
      </c>
      <c r="H1" s="334"/>
      <c r="I1" s="334"/>
      <c r="J1" s="5" t="s">
        <v>197</v>
      </c>
      <c r="L1" s="429"/>
      <c r="M1" s="429"/>
      <c r="N1" s="429"/>
      <c r="O1" s="335"/>
    </row>
    <row r="2" spans="1:15" s="4" customFormat="1" ht="15" customHeight="1">
      <c r="A2" s="3" t="str">
        <f>'TM1'!A2</f>
        <v xml:space="preserve"> Địa chỉ: B78, TT9, Khu đô thị Văn Quán, P.Văn Quán, Hà Đông, Hà Nội </v>
      </c>
      <c r="H2" s="5"/>
      <c r="I2" s="5"/>
      <c r="J2" s="5" t="str">
        <f>'TM1'!J2</f>
        <v>Quý 1 năm 2015</v>
      </c>
      <c r="L2" s="210"/>
      <c r="M2" s="210"/>
      <c r="N2" s="210"/>
      <c r="O2" s="6"/>
    </row>
    <row r="3" spans="1:15" s="4" customFormat="1" ht="15" customHeight="1">
      <c r="A3" s="328" t="str">
        <f>'TM1'!A3</f>
        <v xml:space="preserve"> Điện thoại: 04 3 787 6376        Fax: 04 3 787 6375 </v>
      </c>
      <c r="B3" s="329"/>
      <c r="C3" s="329"/>
      <c r="D3" s="329"/>
      <c r="E3" s="329"/>
      <c r="F3" s="329"/>
      <c r="G3" s="329"/>
      <c r="H3" s="330"/>
      <c r="I3" s="330"/>
      <c r="J3" s="330"/>
      <c r="L3" s="210"/>
      <c r="M3" s="210"/>
      <c r="N3" s="210"/>
      <c r="O3" s="6"/>
    </row>
    <row r="4" spans="1:15" s="4" customFormat="1" ht="10.5" customHeight="1">
      <c r="B4" s="203"/>
      <c r="H4" s="5"/>
      <c r="I4" s="5"/>
      <c r="J4" s="5"/>
      <c r="L4" s="430"/>
      <c r="M4" s="430"/>
      <c r="N4" s="430"/>
      <c r="O4" s="335"/>
    </row>
    <row r="5" spans="1:15" s="333" customFormat="1" ht="20.25" customHeight="1">
      <c r="A5" s="854" t="s">
        <v>4</v>
      </c>
      <c r="B5" s="679" t="s">
        <v>917</v>
      </c>
      <c r="H5" s="334"/>
      <c r="I5" s="334"/>
      <c r="J5" s="334"/>
      <c r="L5" s="430"/>
      <c r="M5" s="430"/>
      <c r="N5" s="430"/>
      <c r="O5" s="335"/>
    </row>
    <row r="6" spans="1:15" s="333" customFormat="1" ht="20.25" customHeight="1">
      <c r="A6" s="854" t="s">
        <v>670</v>
      </c>
      <c r="B6" s="679" t="s">
        <v>916</v>
      </c>
      <c r="H6" s="334"/>
      <c r="I6" s="334"/>
      <c r="J6" s="334"/>
      <c r="L6" s="430"/>
      <c r="M6" s="430"/>
      <c r="N6" s="430"/>
      <c r="O6" s="335"/>
    </row>
    <row r="7" spans="1:15" s="333" customFormat="1" ht="42" hidden="1" customHeight="1">
      <c r="B7" s="199" t="s">
        <v>59</v>
      </c>
      <c r="C7" s="431"/>
      <c r="D7" s="432"/>
      <c r="E7" s="433"/>
      <c r="F7" s="195" t="s">
        <v>269</v>
      </c>
      <c r="G7" s="434"/>
      <c r="H7" s="196" t="s">
        <v>270</v>
      </c>
      <c r="I7" s="435"/>
      <c r="J7" s="197" t="s">
        <v>52</v>
      </c>
      <c r="L7" s="430"/>
      <c r="M7" s="430"/>
      <c r="N7" s="430"/>
      <c r="O7" s="335"/>
    </row>
    <row r="8" spans="1:15" s="333" customFormat="1" ht="18" hidden="1" customHeight="1">
      <c r="B8" s="200" t="s">
        <v>51</v>
      </c>
      <c r="C8" s="436"/>
      <c r="D8" s="437"/>
      <c r="E8" s="438"/>
      <c r="F8" s="439"/>
      <c r="G8" s="437"/>
      <c r="H8" s="440"/>
      <c r="I8" s="441"/>
      <c r="J8" s="442"/>
      <c r="L8" s="430"/>
      <c r="M8" s="430"/>
      <c r="N8" s="430"/>
      <c r="O8" s="335"/>
    </row>
    <row r="9" spans="1:15" s="443" customFormat="1" ht="18" hidden="1" customHeight="1">
      <c r="B9" s="201" t="s">
        <v>271</v>
      </c>
      <c r="C9" s="444"/>
      <c r="D9" s="445"/>
      <c r="E9" s="446"/>
      <c r="F9" s="447">
        <v>0</v>
      </c>
      <c r="G9" s="448"/>
      <c r="H9" s="449">
        <v>0</v>
      </c>
      <c r="I9" s="450"/>
      <c r="J9" s="451">
        <f>SUM(F9:I9)</f>
        <v>0</v>
      </c>
      <c r="L9" s="430"/>
      <c r="M9" s="430"/>
      <c r="N9" s="430"/>
      <c r="O9" s="452"/>
    </row>
    <row r="10" spans="1:15" s="443" customFormat="1" ht="18" hidden="1" customHeight="1">
      <c r="B10" s="201" t="s">
        <v>272</v>
      </c>
      <c r="C10" s="444"/>
      <c r="D10" s="445"/>
      <c r="E10" s="446"/>
      <c r="F10" s="447">
        <f>SUM(F11:F14)</f>
        <v>0</v>
      </c>
      <c r="G10" s="448"/>
      <c r="H10" s="453">
        <f>SUM(H11:H14)</f>
        <v>0</v>
      </c>
      <c r="I10" s="450"/>
      <c r="J10" s="451">
        <f t="shared" ref="J10:J30" si="0">SUM(F10:H10)</f>
        <v>0</v>
      </c>
      <c r="L10" s="430"/>
      <c r="M10" s="430"/>
      <c r="N10" s="430"/>
      <c r="O10" s="452"/>
    </row>
    <row r="11" spans="1:15" s="4" customFormat="1" ht="15.75" hidden="1" customHeight="1">
      <c r="B11" s="201" t="s">
        <v>273</v>
      </c>
      <c r="C11" s="454"/>
      <c r="D11" s="455"/>
      <c r="E11" s="456"/>
      <c r="F11" s="457"/>
      <c r="G11" s="458"/>
      <c r="H11" s="459"/>
      <c r="I11" s="460"/>
      <c r="J11" s="461">
        <f t="shared" si="0"/>
        <v>0</v>
      </c>
      <c r="L11" s="462"/>
      <c r="M11" s="462"/>
      <c r="N11" s="462"/>
      <c r="O11" s="6"/>
    </row>
    <row r="12" spans="1:15" s="4" customFormat="1" ht="15.75" hidden="1" customHeight="1">
      <c r="B12" s="201" t="s">
        <v>274</v>
      </c>
      <c r="C12" s="454"/>
      <c r="D12" s="455"/>
      <c r="E12" s="456"/>
      <c r="F12" s="457"/>
      <c r="G12" s="458"/>
      <c r="H12" s="459"/>
      <c r="I12" s="460"/>
      <c r="J12" s="461">
        <f t="shared" si="0"/>
        <v>0</v>
      </c>
      <c r="L12" s="462"/>
      <c r="M12" s="462"/>
      <c r="N12" s="462"/>
      <c r="O12" s="6"/>
    </row>
    <row r="13" spans="1:15" s="4" customFormat="1" ht="15.75" hidden="1" customHeight="1">
      <c r="B13" s="201" t="s">
        <v>275</v>
      </c>
      <c r="C13" s="454"/>
      <c r="D13" s="455"/>
      <c r="E13" s="456"/>
      <c r="F13" s="457"/>
      <c r="G13" s="458"/>
      <c r="H13" s="459"/>
      <c r="I13" s="460"/>
      <c r="J13" s="461">
        <f t="shared" si="0"/>
        <v>0</v>
      </c>
      <c r="L13" s="462"/>
      <c r="M13" s="462"/>
      <c r="N13" s="462"/>
      <c r="O13" s="6"/>
    </row>
    <row r="14" spans="1:15" s="4" customFormat="1" ht="15.75" hidden="1" customHeight="1">
      <c r="B14" s="201" t="s">
        <v>258</v>
      </c>
      <c r="C14" s="454"/>
      <c r="D14" s="455"/>
      <c r="E14" s="456"/>
      <c r="F14" s="457"/>
      <c r="G14" s="458"/>
      <c r="H14" s="459"/>
      <c r="I14" s="460"/>
      <c r="J14" s="461">
        <f t="shared" si="0"/>
        <v>0</v>
      </c>
      <c r="L14" s="462"/>
      <c r="M14" s="462"/>
      <c r="N14" s="462"/>
      <c r="O14" s="6"/>
    </row>
    <row r="15" spans="1:15" s="443" customFormat="1" ht="18" hidden="1" customHeight="1">
      <c r="B15" s="201" t="s">
        <v>276</v>
      </c>
      <c r="C15" s="444"/>
      <c r="D15" s="445"/>
      <c r="E15" s="446"/>
      <c r="F15" s="447"/>
      <c r="G15" s="448"/>
      <c r="H15" s="453">
        <f>SUM(H16:H17)</f>
        <v>0</v>
      </c>
      <c r="I15" s="450"/>
      <c r="J15" s="451">
        <f t="shared" si="0"/>
        <v>0</v>
      </c>
      <c r="L15" s="430"/>
      <c r="M15" s="430"/>
      <c r="N15" s="430"/>
      <c r="O15" s="452"/>
    </row>
    <row r="16" spans="1:15" s="4" customFormat="1" ht="15.75" hidden="1" customHeight="1">
      <c r="B16" s="201" t="s">
        <v>277</v>
      </c>
      <c r="C16" s="454"/>
      <c r="D16" s="455"/>
      <c r="E16" s="456"/>
      <c r="F16" s="457"/>
      <c r="G16" s="458"/>
      <c r="H16" s="463"/>
      <c r="I16" s="460"/>
      <c r="J16" s="461">
        <f t="shared" si="0"/>
        <v>0</v>
      </c>
      <c r="L16" s="462"/>
      <c r="M16" s="462"/>
      <c r="N16" s="462"/>
      <c r="O16" s="6"/>
    </row>
    <row r="17" spans="1:15" s="4" customFormat="1" ht="15.75" hidden="1" customHeight="1">
      <c r="B17" s="201" t="s">
        <v>261</v>
      </c>
      <c r="C17" s="454"/>
      <c r="D17" s="455"/>
      <c r="E17" s="456"/>
      <c r="F17" s="457"/>
      <c r="G17" s="458"/>
      <c r="H17" s="463"/>
      <c r="I17" s="460"/>
      <c r="J17" s="461">
        <f t="shared" si="0"/>
        <v>0</v>
      </c>
      <c r="L17" s="462"/>
      <c r="M17" s="462"/>
      <c r="N17" s="462"/>
      <c r="O17" s="6"/>
    </row>
    <row r="18" spans="1:15" s="443" customFormat="1" ht="18" hidden="1" customHeight="1">
      <c r="B18" s="201" t="s">
        <v>278</v>
      </c>
      <c r="C18" s="444"/>
      <c r="D18" s="445"/>
      <c r="E18" s="446"/>
      <c r="F18" s="447">
        <f>F9+F10-F15</f>
        <v>0</v>
      </c>
      <c r="G18" s="448"/>
      <c r="H18" s="453">
        <f>H9+H10-H15</f>
        <v>0</v>
      </c>
      <c r="I18" s="450"/>
      <c r="J18" s="451">
        <f t="shared" si="0"/>
        <v>0</v>
      </c>
      <c r="L18" s="430"/>
      <c r="M18" s="430"/>
      <c r="N18" s="430"/>
      <c r="O18" s="452"/>
    </row>
    <row r="19" spans="1:15" s="333" customFormat="1" ht="18" hidden="1" customHeight="1">
      <c r="B19" s="201" t="s">
        <v>279</v>
      </c>
      <c r="C19" s="464"/>
      <c r="D19" s="465"/>
      <c r="E19" s="466"/>
      <c r="F19" s="467"/>
      <c r="G19" s="468"/>
      <c r="H19" s="469"/>
      <c r="I19" s="470"/>
      <c r="J19" s="471">
        <f t="shared" si="0"/>
        <v>0</v>
      </c>
      <c r="L19" s="430"/>
      <c r="M19" s="430"/>
      <c r="N19" s="430"/>
      <c r="O19" s="335"/>
    </row>
    <row r="20" spans="1:15" s="443" customFormat="1" ht="18" hidden="1" customHeight="1">
      <c r="B20" s="201" t="s">
        <v>271</v>
      </c>
      <c r="C20" s="444"/>
      <c r="D20" s="445"/>
      <c r="E20" s="446"/>
      <c r="F20" s="447"/>
      <c r="G20" s="448"/>
      <c r="H20" s="449">
        <v>0</v>
      </c>
      <c r="I20" s="450"/>
      <c r="J20" s="451">
        <f t="shared" si="0"/>
        <v>0</v>
      </c>
      <c r="L20" s="430"/>
      <c r="M20" s="430"/>
      <c r="N20" s="430"/>
      <c r="O20" s="452"/>
    </row>
    <row r="21" spans="1:15" s="443" customFormat="1" ht="18" hidden="1" customHeight="1">
      <c r="B21" s="201" t="s">
        <v>272</v>
      </c>
      <c r="C21" s="444"/>
      <c r="D21" s="445"/>
      <c r="E21" s="446"/>
      <c r="F21" s="447">
        <f>F22+F23</f>
        <v>0</v>
      </c>
      <c r="G21" s="448"/>
      <c r="H21" s="453">
        <f>H22+H23</f>
        <v>0</v>
      </c>
      <c r="I21" s="450"/>
      <c r="J21" s="451">
        <f t="shared" si="0"/>
        <v>0</v>
      </c>
      <c r="L21" s="430"/>
      <c r="M21" s="430"/>
      <c r="N21" s="430"/>
      <c r="O21" s="452"/>
    </row>
    <row r="22" spans="1:15" s="4" customFormat="1" ht="15.75" hidden="1" customHeight="1">
      <c r="B22" s="201" t="s">
        <v>280</v>
      </c>
      <c r="C22" s="454"/>
      <c r="D22" s="455"/>
      <c r="E22" s="456"/>
      <c r="F22" s="457"/>
      <c r="G22" s="458"/>
      <c r="H22" s="459"/>
      <c r="I22" s="460"/>
      <c r="J22" s="461">
        <f t="shared" si="0"/>
        <v>0</v>
      </c>
      <c r="L22" s="462"/>
      <c r="M22" s="462"/>
      <c r="N22" s="462"/>
      <c r="O22" s="6"/>
    </row>
    <row r="23" spans="1:15" s="4" customFormat="1" ht="15.75" hidden="1" customHeight="1">
      <c r="B23" s="201" t="s">
        <v>258</v>
      </c>
      <c r="C23" s="454"/>
      <c r="D23" s="455"/>
      <c r="E23" s="456"/>
      <c r="F23" s="457"/>
      <c r="G23" s="458"/>
      <c r="H23" s="459"/>
      <c r="I23" s="460"/>
      <c r="J23" s="461">
        <f t="shared" si="0"/>
        <v>0</v>
      </c>
      <c r="L23" s="462"/>
      <c r="M23" s="462"/>
      <c r="N23" s="462"/>
      <c r="O23" s="6"/>
    </row>
    <row r="24" spans="1:15" s="443" customFormat="1" ht="18" hidden="1" customHeight="1">
      <c r="B24" s="201" t="s">
        <v>276</v>
      </c>
      <c r="C24" s="444"/>
      <c r="D24" s="445"/>
      <c r="E24" s="446"/>
      <c r="F24" s="447">
        <f>F25+F26</f>
        <v>0</v>
      </c>
      <c r="G24" s="448"/>
      <c r="H24" s="453">
        <f>H25+H26</f>
        <v>0</v>
      </c>
      <c r="I24" s="450"/>
      <c r="J24" s="451">
        <f t="shared" si="0"/>
        <v>0</v>
      </c>
      <c r="L24" s="430"/>
      <c r="M24" s="430"/>
      <c r="N24" s="430"/>
      <c r="O24" s="452"/>
    </row>
    <row r="25" spans="1:15" s="4" customFormat="1" ht="15.75" hidden="1" customHeight="1">
      <c r="B25" s="201" t="s">
        <v>277</v>
      </c>
      <c r="C25" s="454"/>
      <c r="D25" s="455"/>
      <c r="E25" s="456"/>
      <c r="F25" s="457"/>
      <c r="G25" s="458"/>
      <c r="H25" s="459"/>
      <c r="I25" s="460"/>
      <c r="J25" s="461">
        <f t="shared" si="0"/>
        <v>0</v>
      </c>
      <c r="L25" s="462"/>
      <c r="M25" s="462"/>
      <c r="N25" s="462"/>
      <c r="O25" s="6"/>
    </row>
    <row r="26" spans="1:15" s="4" customFormat="1" ht="15.75" hidden="1" customHeight="1">
      <c r="B26" s="201" t="s">
        <v>261</v>
      </c>
      <c r="C26" s="454"/>
      <c r="D26" s="455"/>
      <c r="E26" s="456"/>
      <c r="F26" s="457"/>
      <c r="G26" s="458"/>
      <c r="H26" s="459"/>
      <c r="I26" s="460"/>
      <c r="J26" s="461">
        <f t="shared" si="0"/>
        <v>0</v>
      </c>
      <c r="L26" s="462"/>
      <c r="M26" s="462"/>
      <c r="N26" s="462"/>
      <c r="O26" s="6"/>
    </row>
    <row r="27" spans="1:15" s="443" customFormat="1" ht="18" hidden="1" customHeight="1">
      <c r="B27" s="201" t="s">
        <v>281</v>
      </c>
      <c r="C27" s="444"/>
      <c r="D27" s="445"/>
      <c r="E27" s="446"/>
      <c r="F27" s="447">
        <f>F20+F21-F24</f>
        <v>0</v>
      </c>
      <c r="G27" s="448"/>
      <c r="H27" s="453">
        <f>H20+H21-H24</f>
        <v>0</v>
      </c>
      <c r="I27" s="450"/>
      <c r="J27" s="451">
        <f t="shared" si="0"/>
        <v>0</v>
      </c>
      <c r="L27" s="430"/>
      <c r="M27" s="430"/>
      <c r="N27" s="430"/>
      <c r="O27" s="452"/>
    </row>
    <row r="28" spans="1:15" s="333" customFormat="1" ht="18" hidden="1" customHeight="1">
      <c r="B28" s="201" t="s">
        <v>282</v>
      </c>
      <c r="C28" s="464"/>
      <c r="D28" s="465"/>
      <c r="E28" s="466"/>
      <c r="F28" s="467"/>
      <c r="G28" s="468"/>
      <c r="H28" s="469"/>
      <c r="I28" s="470"/>
      <c r="J28" s="471">
        <f t="shared" si="0"/>
        <v>0</v>
      </c>
      <c r="L28" s="430"/>
      <c r="M28" s="430"/>
      <c r="N28" s="430"/>
      <c r="O28" s="335"/>
    </row>
    <row r="29" spans="1:15" s="443" customFormat="1" ht="18" hidden="1" customHeight="1">
      <c r="B29" s="201" t="s">
        <v>283</v>
      </c>
      <c r="C29" s="444"/>
      <c r="D29" s="445"/>
      <c r="E29" s="446"/>
      <c r="F29" s="447">
        <f>F9-F20</f>
        <v>0</v>
      </c>
      <c r="G29" s="448"/>
      <c r="H29" s="453">
        <f>H9-H20</f>
        <v>0</v>
      </c>
      <c r="I29" s="450"/>
      <c r="J29" s="451">
        <f t="shared" si="0"/>
        <v>0</v>
      </c>
      <c r="L29" s="430"/>
      <c r="M29" s="430"/>
      <c r="N29" s="430"/>
      <c r="O29" s="452"/>
    </row>
    <row r="30" spans="1:15" s="443" customFormat="1" ht="18" hidden="1" customHeight="1">
      <c r="B30" s="202" t="s">
        <v>284</v>
      </c>
      <c r="C30" s="472"/>
      <c r="D30" s="473"/>
      <c r="E30" s="474"/>
      <c r="F30" s="475">
        <f>F18-F27</f>
        <v>0</v>
      </c>
      <c r="G30" s="476"/>
      <c r="H30" s="477">
        <f>H18-H27</f>
        <v>0</v>
      </c>
      <c r="I30" s="478"/>
      <c r="J30" s="479">
        <f t="shared" si="0"/>
        <v>0</v>
      </c>
      <c r="L30" s="430"/>
      <c r="M30" s="430"/>
      <c r="N30" s="430"/>
      <c r="O30" s="452"/>
    </row>
    <row r="31" spans="1:15" s="443" customFormat="1" ht="7.5" customHeight="1">
      <c r="B31" s="480"/>
      <c r="C31" s="430"/>
      <c r="D31" s="481"/>
      <c r="E31" s="481"/>
      <c r="F31" s="482"/>
      <c r="G31" s="452"/>
      <c r="H31" s="482"/>
      <c r="I31" s="482"/>
      <c r="J31" s="482"/>
      <c r="L31" s="430"/>
      <c r="M31" s="430"/>
      <c r="N31" s="430"/>
      <c r="O31" s="452"/>
    </row>
    <row r="32" spans="1:15" s="333" customFormat="1" ht="18" customHeight="1">
      <c r="A32" s="854" t="s">
        <v>6</v>
      </c>
      <c r="B32" s="332" t="s">
        <v>285</v>
      </c>
      <c r="H32" s="678" t="s">
        <v>286</v>
      </c>
      <c r="I32" s="362"/>
      <c r="J32" s="678" t="s">
        <v>287</v>
      </c>
      <c r="L32" s="430"/>
      <c r="M32" s="430"/>
      <c r="N32" s="430"/>
      <c r="O32" s="335"/>
    </row>
    <row r="33" spans="1:15" s="333" customFormat="1" ht="4.5" customHeight="1">
      <c r="B33" s="332"/>
      <c r="C33" s="483"/>
      <c r="D33" s="483"/>
      <c r="E33" s="483"/>
      <c r="F33" s="483"/>
      <c r="G33" s="483"/>
      <c r="H33" s="334"/>
      <c r="I33" s="334"/>
      <c r="J33" s="334"/>
      <c r="L33" s="430"/>
      <c r="M33" s="430"/>
      <c r="N33" s="430"/>
      <c r="O33" s="335"/>
    </row>
    <row r="34" spans="1:15" s="333" customFormat="1" ht="18" customHeight="1">
      <c r="B34" s="204"/>
      <c r="C34" s="483"/>
      <c r="D34" s="483"/>
      <c r="E34" s="483"/>
      <c r="F34" s="483"/>
      <c r="G34" s="483"/>
      <c r="H34" s="5"/>
      <c r="I34" s="334"/>
      <c r="J34" s="5"/>
      <c r="L34" s="430"/>
      <c r="M34" s="430"/>
      <c r="N34" s="430"/>
      <c r="O34" s="335"/>
    </row>
    <row r="35" spans="1:15" s="4" customFormat="1" ht="18" hidden="1" customHeight="1">
      <c r="B35" s="204" t="s">
        <v>288</v>
      </c>
      <c r="C35" s="484"/>
      <c r="D35" s="484"/>
      <c r="E35" s="484"/>
      <c r="F35" s="484"/>
      <c r="G35" s="484"/>
      <c r="H35" s="5"/>
      <c r="I35" s="5"/>
      <c r="J35" s="5"/>
      <c r="L35" s="462"/>
      <c r="M35" s="462"/>
      <c r="N35" s="462"/>
      <c r="O35" s="6"/>
    </row>
    <row r="36" spans="1:15" s="4" customFormat="1" ht="18" hidden="1" customHeight="1">
      <c r="B36" s="204" t="s">
        <v>289</v>
      </c>
      <c r="C36" s="484"/>
      <c r="D36" s="484"/>
      <c r="E36" s="484"/>
      <c r="F36" s="484"/>
      <c r="G36" s="484"/>
      <c r="H36" s="5"/>
      <c r="I36" s="5"/>
      <c r="J36" s="5"/>
      <c r="L36" s="462"/>
      <c r="M36" s="462"/>
      <c r="N36" s="462"/>
      <c r="O36" s="6"/>
    </row>
    <row r="37" spans="1:15" s="4" customFormat="1" ht="6" customHeight="1">
      <c r="B37" s="203"/>
      <c r="H37" s="5"/>
      <c r="I37" s="5"/>
      <c r="J37" s="5"/>
      <c r="L37" s="430"/>
      <c r="M37" s="430"/>
      <c r="N37" s="430"/>
      <c r="O37" s="335"/>
    </row>
    <row r="38" spans="1:15" s="333" customFormat="1" ht="18" customHeight="1" thickBot="1">
      <c r="B38" s="688" t="s">
        <v>52</v>
      </c>
      <c r="C38" s="485"/>
      <c r="D38" s="485"/>
      <c r="E38" s="485"/>
      <c r="F38" s="429"/>
      <c r="H38" s="371">
        <f>H34+H33</f>
        <v>0</v>
      </c>
      <c r="I38" s="334"/>
      <c r="J38" s="371">
        <f>J34+J33</f>
        <v>0</v>
      </c>
      <c r="L38" s="486">
        <f>+H38-CD!D48</f>
        <v>0</v>
      </c>
      <c r="M38" s="430"/>
      <c r="N38" s="430"/>
      <c r="O38" s="335"/>
    </row>
    <row r="39" spans="1:15" s="4" customFormat="1" ht="6.75" customHeight="1" thickTop="1">
      <c r="B39" s="203"/>
      <c r="H39" s="5"/>
      <c r="I39" s="5"/>
      <c r="J39" s="5"/>
      <c r="L39" s="430"/>
      <c r="M39" s="430"/>
      <c r="N39" s="430"/>
      <c r="O39" s="335"/>
    </row>
    <row r="40" spans="1:15" s="333" customFormat="1" ht="22.5" customHeight="1">
      <c r="A40" s="854" t="s">
        <v>7</v>
      </c>
      <c r="B40" s="332" t="s">
        <v>290</v>
      </c>
      <c r="H40" s="334"/>
      <c r="I40" s="334"/>
      <c r="J40" s="334"/>
      <c r="L40" s="430"/>
      <c r="M40" s="430"/>
      <c r="N40" s="430"/>
      <c r="O40" s="335"/>
    </row>
    <row r="41" spans="1:15" s="333" customFormat="1" ht="4.5" customHeight="1">
      <c r="A41" s="677"/>
      <c r="B41" s="332"/>
      <c r="H41" s="334"/>
      <c r="I41" s="334"/>
      <c r="J41" s="334"/>
      <c r="L41" s="430"/>
      <c r="M41" s="430"/>
      <c r="N41" s="430"/>
      <c r="O41" s="335"/>
    </row>
    <row r="42" spans="1:15" s="333" customFormat="1" ht="15.75" customHeight="1">
      <c r="A42" s="854" t="s">
        <v>10</v>
      </c>
      <c r="B42" s="679" t="s">
        <v>746</v>
      </c>
      <c r="H42" s="678" t="s">
        <v>286</v>
      </c>
      <c r="I42" s="358"/>
      <c r="J42" s="678" t="s">
        <v>287</v>
      </c>
      <c r="L42" s="430"/>
      <c r="M42" s="430"/>
      <c r="N42" s="430"/>
      <c r="O42" s="335"/>
    </row>
    <row r="43" spans="1:15" s="443" customFormat="1" ht="15.75" customHeight="1">
      <c r="A43" s="829" t="s">
        <v>918</v>
      </c>
      <c r="B43" s="689" t="s">
        <v>748</v>
      </c>
      <c r="H43" s="694"/>
      <c r="I43" s="822"/>
      <c r="J43" s="694"/>
      <c r="L43" s="430"/>
      <c r="M43" s="430"/>
      <c r="N43" s="430"/>
      <c r="O43" s="452"/>
    </row>
    <row r="44" spans="1:15" s="333" customFormat="1" ht="15.75" customHeight="1">
      <c r="A44" s="776"/>
      <c r="B44" s="679"/>
      <c r="H44" s="362"/>
      <c r="I44" s="358"/>
      <c r="J44" s="362"/>
      <c r="L44" s="430"/>
      <c r="M44" s="430"/>
      <c r="N44" s="430"/>
      <c r="O44" s="335"/>
    </row>
    <row r="45" spans="1:15" s="443" customFormat="1" ht="15.75" customHeight="1">
      <c r="A45" s="829" t="s">
        <v>919</v>
      </c>
      <c r="B45" s="689" t="s">
        <v>750</v>
      </c>
      <c r="H45" s="694"/>
      <c r="I45" s="822"/>
      <c r="J45" s="694"/>
      <c r="L45" s="430"/>
      <c r="M45" s="430"/>
      <c r="N45" s="430"/>
      <c r="O45" s="452"/>
    </row>
    <row r="46" spans="1:15" s="443" customFormat="1" ht="23.25" customHeight="1">
      <c r="A46" s="443" t="s">
        <v>735</v>
      </c>
      <c r="B46" s="689" t="s">
        <v>552</v>
      </c>
      <c r="C46" s="483"/>
      <c r="D46" s="483"/>
      <c r="E46" s="483"/>
      <c r="F46" s="483"/>
      <c r="G46" s="483"/>
      <c r="H46" s="487">
        <f>H47</f>
        <v>0</v>
      </c>
      <c r="I46" s="487"/>
      <c r="J46" s="487">
        <f>J47</f>
        <v>0</v>
      </c>
      <c r="L46" s="430"/>
      <c r="M46" s="430"/>
      <c r="N46" s="430"/>
      <c r="O46" s="452"/>
    </row>
    <row r="47" spans="1:15" s="4" customFormat="1" ht="23.25" customHeight="1">
      <c r="B47" s="198" t="s">
        <v>291</v>
      </c>
      <c r="C47" s="484"/>
      <c r="D47" s="484"/>
      <c r="E47" s="484"/>
      <c r="F47" s="484"/>
      <c r="G47" s="484"/>
      <c r="H47" s="5"/>
      <c r="I47" s="5"/>
      <c r="J47" s="5"/>
      <c r="L47" s="462"/>
      <c r="M47" s="462"/>
      <c r="N47" s="462"/>
      <c r="O47" s="6"/>
    </row>
    <row r="48" spans="1:15" s="443" customFormat="1" ht="23.25" customHeight="1">
      <c r="A48" s="443" t="s">
        <v>736</v>
      </c>
      <c r="B48" s="689" t="s">
        <v>554</v>
      </c>
      <c r="C48" s="483"/>
      <c r="D48" s="483"/>
      <c r="E48" s="483"/>
      <c r="F48" s="483"/>
      <c r="G48" s="483"/>
      <c r="H48" s="487">
        <f>+H49+H50</f>
        <v>17791458336</v>
      </c>
      <c r="I48" s="487"/>
      <c r="J48" s="487">
        <f>+J49+J50</f>
        <v>17791458336</v>
      </c>
      <c r="L48" s="430"/>
      <c r="M48" s="430"/>
      <c r="N48" s="430"/>
      <c r="O48" s="452"/>
    </row>
    <row r="49" spans="1:15" s="4" customFormat="1" ht="23.25" customHeight="1">
      <c r="B49" s="198" t="s">
        <v>292</v>
      </c>
      <c r="C49" s="484"/>
      <c r="D49" s="484"/>
      <c r="E49" s="484"/>
      <c r="F49" s="484"/>
      <c r="G49" s="484"/>
      <c r="H49" s="5">
        <v>6730000000</v>
      </c>
      <c r="I49" s="5"/>
      <c r="J49" s="5">
        <v>6730000000</v>
      </c>
      <c r="L49" s="462"/>
      <c r="M49" s="462"/>
      <c r="N49" s="462"/>
      <c r="O49" s="6"/>
    </row>
    <row r="50" spans="1:15" s="4" customFormat="1" ht="23.25" customHeight="1">
      <c r="B50" s="198" t="s">
        <v>291</v>
      </c>
      <c r="C50" s="484"/>
      <c r="D50" s="484"/>
      <c r="E50" s="484"/>
      <c r="F50" s="484"/>
      <c r="G50" s="484"/>
      <c r="H50" s="5">
        <v>11061458336</v>
      </c>
      <c r="I50" s="5"/>
      <c r="J50" s="5">
        <v>11061458336</v>
      </c>
      <c r="L50" s="462"/>
      <c r="M50" s="462"/>
      <c r="N50" s="462"/>
      <c r="O50" s="6"/>
    </row>
    <row r="51" spans="1:15" s="443" customFormat="1" ht="23.25" customHeight="1">
      <c r="A51" s="443" t="s">
        <v>738</v>
      </c>
      <c r="B51" s="689" t="s">
        <v>751</v>
      </c>
      <c r="C51" s="483"/>
      <c r="D51" s="483"/>
      <c r="E51" s="483"/>
      <c r="F51" s="483"/>
      <c r="G51" s="483"/>
      <c r="H51" s="487"/>
      <c r="I51" s="487"/>
      <c r="J51" s="487"/>
      <c r="L51" s="430"/>
      <c r="M51" s="430"/>
      <c r="N51" s="430"/>
      <c r="O51" s="452"/>
    </row>
    <row r="52" spans="1:15" s="443" customFormat="1" ht="23.25" customHeight="1">
      <c r="A52" s="443" t="s">
        <v>740</v>
      </c>
      <c r="B52" s="689" t="s">
        <v>293</v>
      </c>
      <c r="C52" s="483"/>
      <c r="D52" s="483"/>
      <c r="E52" s="483"/>
      <c r="F52" s="483"/>
      <c r="G52" s="483"/>
      <c r="H52" s="487">
        <f>SUM(H53:H55)</f>
        <v>900000000</v>
      </c>
      <c r="I52" s="487">
        <f>SUM(I53:I56)</f>
        <v>0</v>
      </c>
      <c r="J52" s="487">
        <f>SUM(J53:J55)</f>
        <v>900000000</v>
      </c>
      <c r="L52" s="430"/>
      <c r="M52" s="430"/>
      <c r="N52" s="430"/>
      <c r="O52" s="452"/>
    </row>
    <row r="53" spans="1:15" s="4" customFormat="1" ht="23.25" customHeight="1">
      <c r="B53" s="198" t="s">
        <v>294</v>
      </c>
      <c r="C53" s="484"/>
      <c r="D53" s="484"/>
      <c r="E53" s="484"/>
      <c r="F53" s="484"/>
      <c r="G53" s="484"/>
      <c r="H53" s="5">
        <v>500000000</v>
      </c>
      <c r="I53" s="5"/>
      <c r="J53" s="5">
        <v>500000000</v>
      </c>
      <c r="L53" s="462"/>
      <c r="M53" s="462"/>
      <c r="N53" s="462"/>
      <c r="O53" s="6"/>
    </row>
    <row r="54" spans="1:15" s="4" customFormat="1" ht="23.25" customHeight="1">
      <c r="B54" s="198" t="s">
        <v>295</v>
      </c>
      <c r="C54" s="484"/>
      <c r="D54" s="484"/>
      <c r="E54" s="484"/>
      <c r="F54" s="484"/>
      <c r="G54" s="484"/>
      <c r="H54" s="5">
        <v>400000000</v>
      </c>
      <c r="I54" s="5"/>
      <c r="J54" s="5">
        <v>400000000</v>
      </c>
      <c r="L54" s="430"/>
      <c r="M54" s="430"/>
      <c r="N54" s="430"/>
      <c r="O54" s="335"/>
    </row>
    <row r="55" spans="1:15" s="4" customFormat="1" ht="23.25" customHeight="1">
      <c r="B55" s="198" t="s">
        <v>296</v>
      </c>
      <c r="C55" s="484"/>
      <c r="D55" s="484"/>
      <c r="E55" s="484"/>
      <c r="F55" s="484"/>
      <c r="G55" s="484"/>
      <c r="H55" s="5"/>
      <c r="I55" s="5"/>
      <c r="J55" s="5"/>
      <c r="L55" s="462"/>
      <c r="M55" s="462"/>
      <c r="N55" s="462"/>
      <c r="O55" s="6"/>
    </row>
    <row r="56" spans="1:15" s="443" customFormat="1" ht="23.25" customHeight="1">
      <c r="A56" s="443" t="s">
        <v>752</v>
      </c>
      <c r="B56" s="689" t="s">
        <v>297</v>
      </c>
      <c r="H56" s="487">
        <f>+H57</f>
        <v>-257735694</v>
      </c>
      <c r="I56" s="487"/>
      <c r="J56" s="487">
        <f>+J57</f>
        <v>-257735694</v>
      </c>
      <c r="L56" s="430"/>
      <c r="M56" s="430"/>
      <c r="N56" s="430"/>
      <c r="O56" s="452"/>
    </row>
    <row r="57" spans="1:15" s="4" customFormat="1" ht="23.25" customHeight="1">
      <c r="B57" s="198" t="s">
        <v>555</v>
      </c>
      <c r="H57" s="5">
        <f>-750142222+492406528</f>
        <v>-257735694</v>
      </c>
      <c r="I57" s="5"/>
      <c r="J57" s="5">
        <f>-750142222+492406528</f>
        <v>-257735694</v>
      </c>
      <c r="L57" s="430"/>
      <c r="M57" s="430"/>
      <c r="N57" s="430"/>
      <c r="O57" s="335"/>
    </row>
    <row r="58" spans="1:15" s="4" customFormat="1" ht="15.75" thickBot="1">
      <c r="B58" s="688" t="s">
        <v>52</v>
      </c>
      <c r="C58" s="485"/>
      <c r="D58" s="485"/>
      <c r="E58" s="485"/>
      <c r="F58" s="485"/>
      <c r="G58" s="333"/>
      <c r="H58" s="371">
        <f>H46+H48+H51+H52+H56</f>
        <v>18433722642</v>
      </c>
      <c r="I58" s="371">
        <f>I46+I52+I56</f>
        <v>0</v>
      </c>
      <c r="J58" s="371">
        <f>J46+J48+J51+J52+J56</f>
        <v>18433722642</v>
      </c>
      <c r="L58" s="430"/>
      <c r="M58" s="430"/>
      <c r="N58" s="430"/>
      <c r="O58" s="335"/>
    </row>
    <row r="59" spans="1:15" s="4" customFormat="1" ht="13.5" customHeight="1" thickTop="1">
      <c r="B59" s="488"/>
      <c r="C59" s="333"/>
      <c r="D59" s="333"/>
      <c r="E59" s="333"/>
      <c r="F59" s="333"/>
      <c r="G59" s="333"/>
      <c r="H59" s="362"/>
      <c r="I59" s="334"/>
      <c r="J59" s="362"/>
      <c r="L59" s="430"/>
      <c r="M59" s="430"/>
      <c r="N59" s="430"/>
      <c r="O59" s="335"/>
    </row>
    <row r="60" spans="1:15" s="333" customFormat="1" ht="18" customHeight="1">
      <c r="A60" s="854" t="s">
        <v>11</v>
      </c>
      <c r="B60" s="679" t="s">
        <v>298</v>
      </c>
      <c r="H60" s="678" t="s">
        <v>286</v>
      </c>
      <c r="I60" s="358"/>
      <c r="J60" s="678" t="s">
        <v>287</v>
      </c>
      <c r="L60" s="430"/>
      <c r="M60" s="430"/>
      <c r="N60" s="430"/>
      <c r="O60" s="335"/>
    </row>
    <row r="61" spans="1:15" s="4" customFormat="1" ht="19.5" hidden="1" customHeight="1">
      <c r="B61" s="198" t="s">
        <v>299</v>
      </c>
      <c r="H61" s="5"/>
      <c r="I61" s="5"/>
      <c r="J61" s="5"/>
      <c r="L61" s="430"/>
      <c r="M61" s="430"/>
      <c r="N61" s="430"/>
      <c r="O61" s="335"/>
    </row>
    <row r="62" spans="1:15" s="4" customFormat="1" ht="19.5" hidden="1" customHeight="1">
      <c r="B62" s="198" t="s">
        <v>300</v>
      </c>
      <c r="H62" s="5"/>
      <c r="I62" s="5"/>
      <c r="J62" s="5"/>
      <c r="L62" s="430"/>
      <c r="M62" s="430"/>
      <c r="N62" s="430"/>
      <c r="O62" s="335"/>
    </row>
    <row r="63" spans="1:15" s="4" customFormat="1" ht="19.5" hidden="1" customHeight="1">
      <c r="B63" s="198" t="s">
        <v>301</v>
      </c>
      <c r="H63" s="5"/>
      <c r="I63" s="5"/>
      <c r="J63" s="5"/>
      <c r="L63" s="430"/>
      <c r="M63" s="430"/>
      <c r="N63" s="430"/>
      <c r="O63" s="335"/>
    </row>
    <row r="64" spans="1:15" s="4" customFormat="1" ht="19.5" hidden="1" customHeight="1">
      <c r="B64" s="198" t="s">
        <v>302</v>
      </c>
      <c r="H64" s="5"/>
      <c r="I64" s="5"/>
      <c r="J64" s="5"/>
      <c r="L64" s="430"/>
      <c r="M64" s="430"/>
      <c r="N64" s="430"/>
      <c r="O64" s="335"/>
    </row>
    <row r="65" spans="1:18" s="4" customFormat="1" ht="19.5" customHeight="1">
      <c r="B65" s="198" t="s">
        <v>556</v>
      </c>
      <c r="H65" s="5"/>
      <c r="I65" s="5"/>
      <c r="J65" s="5">
        <v>48000000</v>
      </c>
      <c r="L65" s="430"/>
      <c r="M65" s="430"/>
      <c r="N65" s="430"/>
      <c r="O65" s="335"/>
    </row>
    <row r="66" spans="1:18" s="4" customFormat="1" ht="15" customHeight="1">
      <c r="B66" s="203"/>
      <c r="H66" s="5"/>
      <c r="I66" s="5"/>
      <c r="J66" s="5"/>
      <c r="L66" s="430"/>
      <c r="M66" s="430"/>
      <c r="N66" s="430"/>
      <c r="O66" s="335"/>
    </row>
    <row r="67" spans="1:18" s="4" customFormat="1" ht="17.25" customHeight="1" thickBot="1">
      <c r="B67" s="688" t="s">
        <v>52</v>
      </c>
      <c r="C67" s="485"/>
      <c r="D67" s="485"/>
      <c r="E67" s="485"/>
      <c r="F67" s="429"/>
      <c r="G67" s="333"/>
      <c r="H67" s="371">
        <f>SUM(H61:H66)</f>
        <v>0</v>
      </c>
      <c r="I67" s="334"/>
      <c r="J67" s="371">
        <f>SUM(J61:J66)</f>
        <v>48000000</v>
      </c>
      <c r="L67" s="486">
        <f>+H67-CD!D58</f>
        <v>0</v>
      </c>
      <c r="M67" s="486">
        <f>+J67-CD!F58</f>
        <v>0</v>
      </c>
      <c r="N67" s="430"/>
      <c r="O67" s="335"/>
    </row>
    <row r="68" spans="1:18" s="4" customFormat="1" ht="12" customHeight="1" thickTop="1">
      <c r="B68" s="203"/>
      <c r="H68" s="5"/>
      <c r="I68" s="5"/>
      <c r="J68" s="5"/>
      <c r="L68" s="430"/>
      <c r="M68" s="430"/>
      <c r="N68" s="430"/>
      <c r="O68" s="335"/>
    </row>
    <row r="69" spans="1:18" s="675" customFormat="1" ht="24" customHeight="1">
      <c r="A69" s="830" t="s">
        <v>39</v>
      </c>
      <c r="B69" s="853" t="s">
        <v>754</v>
      </c>
      <c r="H69" s="923" t="s">
        <v>286</v>
      </c>
      <c r="I69" s="938"/>
      <c r="J69" s="923" t="s">
        <v>287</v>
      </c>
      <c r="L69" s="939"/>
      <c r="M69" s="939"/>
      <c r="N69" s="939"/>
      <c r="O69" s="932"/>
    </row>
    <row r="70" spans="1:18" s="443" customFormat="1" ht="18.75" customHeight="1">
      <c r="A70" s="443" t="s">
        <v>551</v>
      </c>
      <c r="B70" s="690" t="s">
        <v>303</v>
      </c>
      <c r="H70" s="487">
        <f>SUM(H71:H72)</f>
        <v>9183440689</v>
      </c>
      <c r="I70" s="487"/>
      <c r="J70" s="487">
        <f>SUM(J71:J72)</f>
        <v>10308440689</v>
      </c>
      <c r="L70" s="430"/>
      <c r="M70" s="430"/>
      <c r="N70" s="430"/>
      <c r="O70" s="452"/>
    </row>
    <row r="71" spans="1:18" s="333" customFormat="1" ht="18.75" customHeight="1">
      <c r="B71" s="205" t="s">
        <v>557</v>
      </c>
      <c r="H71" s="5">
        <v>8433990689</v>
      </c>
      <c r="I71" s="334"/>
      <c r="J71" s="5">
        <v>9558990689</v>
      </c>
      <c r="L71" s="429"/>
      <c r="M71" s="429"/>
      <c r="N71" s="429"/>
      <c r="O71" s="335"/>
      <c r="R71" s="828"/>
    </row>
    <row r="72" spans="1:18" s="443" customFormat="1" ht="18.75" customHeight="1">
      <c r="A72" s="374"/>
      <c r="B72" s="205" t="s">
        <v>558</v>
      </c>
      <c r="F72" s="374"/>
      <c r="G72" s="374"/>
      <c r="H72" s="489">
        <v>749450000</v>
      </c>
      <c r="I72" s="489"/>
      <c r="J72" s="489">
        <v>749450000</v>
      </c>
      <c r="L72" s="430"/>
      <c r="M72" s="430"/>
      <c r="N72" s="430"/>
      <c r="O72" s="452"/>
      <c r="R72" s="971"/>
    </row>
    <row r="73" spans="1:18" s="443" customFormat="1" ht="18.75" customHeight="1">
      <c r="A73" s="443" t="s">
        <v>553</v>
      </c>
      <c r="B73" s="690" t="s">
        <v>304</v>
      </c>
      <c r="H73" s="487"/>
      <c r="I73" s="487"/>
      <c r="J73" s="487"/>
      <c r="L73" s="430"/>
      <c r="M73" s="430"/>
      <c r="N73" s="430"/>
      <c r="O73" s="452"/>
    </row>
    <row r="74" spans="1:18" s="333" customFormat="1" ht="6" customHeight="1">
      <c r="B74" s="332"/>
      <c r="H74" s="334"/>
      <c r="I74" s="334"/>
      <c r="J74" s="334"/>
      <c r="L74" s="429"/>
      <c r="M74" s="429"/>
      <c r="N74" s="429"/>
      <c r="O74" s="335"/>
    </row>
    <row r="75" spans="1:18" s="4" customFormat="1" ht="18.75" customHeight="1" thickBot="1">
      <c r="B75" s="943" t="s">
        <v>52</v>
      </c>
      <c r="C75" s="485"/>
      <c r="D75" s="485"/>
      <c r="E75" s="429"/>
      <c r="F75" s="429"/>
      <c r="G75" s="429"/>
      <c r="H75" s="371">
        <f>H73+H70</f>
        <v>9183440689</v>
      </c>
      <c r="I75" s="334"/>
      <c r="J75" s="371">
        <f>J73+J70</f>
        <v>10308440689</v>
      </c>
      <c r="L75" s="486">
        <f>+H75-CD!D68</f>
        <v>0</v>
      </c>
      <c r="M75" s="486">
        <f>+J75-CD!F68</f>
        <v>0</v>
      </c>
      <c r="N75" s="430"/>
      <c r="O75" s="335"/>
    </row>
    <row r="76" spans="1:18" s="4" customFormat="1" ht="9.75" customHeight="1" thickTop="1">
      <c r="B76" s="937"/>
      <c r="C76" s="429"/>
      <c r="D76" s="429"/>
      <c r="E76" s="429"/>
      <c r="F76" s="429"/>
      <c r="G76" s="429"/>
      <c r="H76" s="364"/>
      <c r="I76" s="334"/>
      <c r="J76" s="364"/>
      <c r="L76" s="486"/>
      <c r="M76" s="486"/>
      <c r="N76" s="430"/>
      <c r="O76" s="335"/>
    </row>
    <row r="77" spans="1:18" s="385" customFormat="1" ht="24" customHeight="1">
      <c r="A77" s="679" t="s">
        <v>42</v>
      </c>
      <c r="B77" s="787" t="s">
        <v>757</v>
      </c>
      <c r="C77" s="333"/>
      <c r="D77" s="333"/>
      <c r="E77" s="429"/>
      <c r="F77" s="429"/>
      <c r="G77" s="364"/>
      <c r="H77" s="941" t="s">
        <v>286</v>
      </c>
      <c r="I77" s="496"/>
      <c r="J77" s="942" t="s">
        <v>287</v>
      </c>
      <c r="L77" s="386"/>
      <c r="M77" s="386"/>
      <c r="N77" s="386"/>
      <c r="O77" s="386"/>
    </row>
    <row r="78" spans="1:18" s="493" customFormat="1" ht="18" customHeight="1">
      <c r="A78" s="679" t="s">
        <v>755</v>
      </c>
      <c r="B78" s="787" t="s">
        <v>756</v>
      </c>
      <c r="C78" s="333"/>
      <c r="D78" s="333"/>
      <c r="E78" s="429"/>
      <c r="F78" s="429"/>
      <c r="G78" s="364"/>
      <c r="H78" s="334">
        <f>SUM(H79:H82)</f>
        <v>2897082515</v>
      </c>
      <c r="I78" s="334"/>
      <c r="J78" s="334">
        <f>SUM(J79:J82)</f>
        <v>2824090570</v>
      </c>
      <c r="L78" s="387"/>
      <c r="M78" s="387"/>
      <c r="N78" s="387"/>
      <c r="O78" s="387"/>
    </row>
    <row r="79" spans="1:18" s="208" customFormat="1" ht="18" customHeight="1">
      <c r="A79" s="827" t="s">
        <v>178</v>
      </c>
      <c r="B79" s="940" t="s">
        <v>308</v>
      </c>
      <c r="C79" s="4"/>
      <c r="D79" s="4"/>
      <c r="E79" s="210"/>
      <c r="F79" s="210"/>
      <c r="G79" s="220"/>
      <c r="H79" s="5">
        <v>1726764577</v>
      </c>
      <c r="I79" s="5"/>
      <c r="J79" s="5">
        <f>1641538228-471194</f>
        <v>1641067034</v>
      </c>
      <c r="K79" s="383"/>
      <c r="L79" s="491"/>
      <c r="M79" s="491"/>
      <c r="N79" s="491"/>
      <c r="O79" s="386"/>
    </row>
    <row r="80" spans="1:18" s="208" customFormat="1" ht="18" customHeight="1">
      <c r="A80" s="827" t="s">
        <v>178</v>
      </c>
      <c r="B80" s="940" t="s">
        <v>309</v>
      </c>
      <c r="C80" s="4"/>
      <c r="D80" s="4"/>
      <c r="E80" s="210"/>
      <c r="F80" s="210"/>
      <c r="G80" s="220"/>
      <c r="H80" s="5">
        <f>579516177-24644969</f>
        <v>554871208</v>
      </c>
      <c r="I80" s="5"/>
      <c r="J80" s="5">
        <f>579516177-24644969</f>
        <v>554871208</v>
      </c>
      <c r="K80" s="383"/>
      <c r="L80" s="491"/>
      <c r="M80" s="491"/>
      <c r="N80" s="491"/>
      <c r="O80" s="386"/>
    </row>
    <row r="81" spans="1:15" s="208" customFormat="1" ht="18" customHeight="1">
      <c r="A81" s="827" t="s">
        <v>178</v>
      </c>
      <c r="B81" s="940" t="s">
        <v>310</v>
      </c>
      <c r="C81" s="4"/>
      <c r="D81" s="4"/>
      <c r="E81" s="210"/>
      <c r="F81" s="210"/>
      <c r="G81" s="220"/>
      <c r="H81" s="5">
        <v>91348892</v>
      </c>
      <c r="I81" s="5"/>
      <c r="J81" s="5">
        <v>104054490</v>
      </c>
      <c r="K81" s="383"/>
      <c r="L81" s="491"/>
      <c r="M81" s="491"/>
      <c r="N81" s="491"/>
      <c r="O81" s="386"/>
    </row>
    <row r="82" spans="1:15" s="208" customFormat="1" ht="18" customHeight="1">
      <c r="A82" s="827" t="s">
        <v>178</v>
      </c>
      <c r="B82" s="940" t="s">
        <v>965</v>
      </c>
      <c r="C82" s="4"/>
      <c r="D82" s="4"/>
      <c r="E82" s="210"/>
      <c r="F82" s="210"/>
      <c r="G82" s="220"/>
      <c r="H82" s="5">
        <v>524097838</v>
      </c>
      <c r="I82" s="5"/>
      <c r="J82" s="5">
        <v>524097838</v>
      </c>
      <c r="K82" s="383"/>
      <c r="L82" s="491"/>
      <c r="M82" s="491"/>
      <c r="N82" s="491"/>
      <c r="O82" s="386"/>
    </row>
    <row r="83" spans="1:15" s="493" customFormat="1" ht="18" customHeight="1">
      <c r="A83" s="679" t="s">
        <v>758</v>
      </c>
      <c r="B83" s="787" t="s">
        <v>759</v>
      </c>
      <c r="C83" s="333"/>
      <c r="D83" s="333"/>
      <c r="E83" s="429"/>
      <c r="F83" s="429"/>
      <c r="G83" s="364"/>
      <c r="H83" s="334"/>
      <c r="I83" s="334"/>
      <c r="J83" s="679"/>
      <c r="L83" s="387"/>
      <c r="M83" s="387"/>
      <c r="N83" s="387"/>
      <c r="O83" s="387"/>
    </row>
    <row r="84" spans="1:15" s="208" customFormat="1" ht="18" customHeight="1">
      <c r="A84" s="827" t="s">
        <v>178</v>
      </c>
      <c r="B84" s="940" t="s">
        <v>760</v>
      </c>
      <c r="C84" s="4"/>
      <c r="D84" s="4"/>
      <c r="E84" s="210"/>
      <c r="F84" s="210"/>
      <c r="G84" s="220"/>
      <c r="H84" s="5"/>
      <c r="I84" s="5"/>
      <c r="J84" s="198"/>
      <c r="K84" s="383"/>
      <c r="L84" s="491"/>
      <c r="M84" s="491"/>
      <c r="N84" s="491"/>
      <c r="O84" s="386"/>
    </row>
    <row r="85" spans="1:15" s="208" customFormat="1" ht="5.25" customHeight="1">
      <c r="B85" s="333"/>
      <c r="C85" s="333"/>
      <c r="D85" s="333"/>
      <c r="E85" s="429"/>
      <c r="F85" s="429"/>
      <c r="G85" s="429"/>
      <c r="H85" s="389"/>
      <c r="I85" s="333"/>
      <c r="J85" s="389"/>
      <c r="L85" s="384"/>
      <c r="M85" s="384"/>
      <c r="N85" s="395"/>
      <c r="O85" s="386"/>
    </row>
    <row r="86" spans="1:15" s="492" customFormat="1" ht="18" customHeight="1" thickBot="1">
      <c r="A86" s="4"/>
      <c r="B86" s="943" t="s">
        <v>52</v>
      </c>
      <c r="C86" s="485"/>
      <c r="D86" s="485"/>
      <c r="E86" s="429"/>
      <c r="F86" s="429"/>
      <c r="G86" s="429"/>
      <c r="H86" s="371">
        <f>SUM(H79:H85)</f>
        <v>2897082515</v>
      </c>
      <c r="I86" s="333"/>
      <c r="J86" s="371">
        <f>SUM(J79:J85)</f>
        <v>2824090570</v>
      </c>
      <c r="K86" s="208"/>
      <c r="L86" s="384">
        <f>+H86-CD!D71</f>
        <v>0</v>
      </c>
      <c r="M86" s="384">
        <f>+J86-CD!F71</f>
        <v>0</v>
      </c>
      <c r="N86" s="395"/>
      <c r="O86" s="386"/>
    </row>
    <row r="87" spans="1:15" s="492" customFormat="1" ht="18" customHeight="1" thickTop="1">
      <c r="A87" s="4"/>
      <c r="B87" s="937"/>
      <c r="C87" s="429"/>
      <c r="D87" s="429"/>
      <c r="E87" s="429"/>
      <c r="F87" s="429"/>
      <c r="G87" s="429"/>
      <c r="H87" s="364"/>
      <c r="I87" s="334"/>
      <c r="J87" s="364"/>
      <c r="K87" s="208"/>
      <c r="L87" s="384"/>
      <c r="M87" s="384"/>
      <c r="N87" s="395"/>
      <c r="O87" s="386"/>
    </row>
    <row r="88" spans="1:15" s="385" customFormat="1" ht="18" customHeight="1">
      <c r="A88" s="679" t="s">
        <v>43</v>
      </c>
      <c r="B88" s="787" t="s">
        <v>311</v>
      </c>
      <c r="C88" s="333"/>
      <c r="D88" s="333"/>
      <c r="E88" s="429"/>
      <c r="F88" s="429"/>
      <c r="G88" s="364"/>
      <c r="H88" s="941" t="s">
        <v>286</v>
      </c>
      <c r="I88" s="496"/>
      <c r="J88" s="942" t="s">
        <v>287</v>
      </c>
      <c r="L88" s="386"/>
      <c r="M88" s="386"/>
      <c r="N88" s="386"/>
      <c r="O88" s="386"/>
    </row>
    <row r="89" spans="1:15" s="208" customFormat="1" ht="17.25" customHeight="1">
      <c r="A89" s="940"/>
      <c r="B89" s="940" t="s">
        <v>528</v>
      </c>
      <c r="C89" s="4"/>
      <c r="D89" s="4"/>
      <c r="E89" s="210"/>
      <c r="F89" s="210"/>
      <c r="G89" s="220"/>
      <c r="H89" s="5">
        <v>150920792</v>
      </c>
      <c r="I89" s="5"/>
      <c r="J89" s="5">
        <v>150920792</v>
      </c>
      <c r="K89" s="497"/>
    </row>
    <row r="90" spans="1:15" s="208" customFormat="1" ht="17.25" customHeight="1">
      <c r="A90" s="940"/>
      <c r="B90" s="940" t="s">
        <v>559</v>
      </c>
      <c r="C90" s="4"/>
      <c r="D90" s="4"/>
      <c r="E90" s="210"/>
      <c r="F90" s="210"/>
      <c r="G90" s="220"/>
      <c r="H90" s="5">
        <f>691048479+717556442</f>
        <v>1408604921</v>
      </c>
      <c r="I90" s="5"/>
      <c r="J90" s="5">
        <f>691048479+717556442</f>
        <v>1408604921</v>
      </c>
      <c r="K90" s="497"/>
    </row>
    <row r="91" spans="1:15" s="208" customFormat="1" ht="17.25" customHeight="1">
      <c r="A91" s="940"/>
      <c r="B91" s="940" t="s">
        <v>972</v>
      </c>
      <c r="C91" s="4"/>
      <c r="D91" s="4"/>
      <c r="E91" s="210"/>
      <c r="F91" s="210"/>
      <c r="G91" s="220"/>
      <c r="H91" s="5">
        <v>170181818</v>
      </c>
      <c r="I91" s="5"/>
      <c r="J91" s="5">
        <v>170181818</v>
      </c>
      <c r="K91" s="497"/>
    </row>
    <row r="92" spans="1:15" s="208" customFormat="1" ht="17.25" customHeight="1">
      <c r="A92" s="940"/>
      <c r="B92" s="981" t="s">
        <v>973</v>
      </c>
      <c r="C92" s="333"/>
      <c r="D92" s="333"/>
      <c r="E92" s="429"/>
      <c r="F92" s="384"/>
      <c r="G92" s="429"/>
      <c r="H92" s="389">
        <v>642331084</v>
      </c>
      <c r="I92" s="333"/>
      <c r="J92" s="389">
        <v>642331084</v>
      </c>
      <c r="K92" s="498"/>
    </row>
    <row r="93" spans="1:15" s="208" customFormat="1" ht="17.25" customHeight="1">
      <c r="A93" s="940"/>
      <c r="B93" s="981" t="s">
        <v>981</v>
      </c>
      <c r="C93" s="333"/>
      <c r="D93" s="333"/>
      <c r="E93" s="429"/>
      <c r="F93" s="384"/>
      <c r="G93" s="429"/>
      <c r="H93" s="389">
        <v>21675463</v>
      </c>
      <c r="I93" s="333"/>
      <c r="J93" s="389">
        <v>21675463</v>
      </c>
      <c r="K93" s="498"/>
    </row>
    <row r="94" spans="1:15" s="208" customFormat="1" ht="19.5" customHeight="1">
      <c r="A94" s="940"/>
      <c r="B94" s="981" t="s">
        <v>980</v>
      </c>
      <c r="C94" s="333"/>
      <c r="D94" s="333"/>
      <c r="E94" s="429"/>
      <c r="F94" s="384"/>
      <c r="G94" s="429"/>
      <c r="H94" s="389">
        <f>269388403-4712334</f>
        <v>264676069</v>
      </c>
      <c r="I94" s="333"/>
      <c r="J94" s="389">
        <f>269388403-4712334</f>
        <v>264676069</v>
      </c>
      <c r="K94" s="498"/>
    </row>
    <row r="95" spans="1:15" s="492" customFormat="1" ht="15.75" thickBot="1">
      <c r="A95" s="4"/>
      <c r="B95" s="943" t="s">
        <v>52</v>
      </c>
      <c r="C95" s="485"/>
      <c r="D95" s="485"/>
      <c r="E95" s="429"/>
      <c r="F95" s="429"/>
      <c r="G95" s="429"/>
      <c r="H95" s="371">
        <f>SUM(H89:H94)</f>
        <v>2658390147</v>
      </c>
      <c r="I95" s="334"/>
      <c r="J95" s="371">
        <f>SUM(J89:J94)</f>
        <v>2658390147</v>
      </c>
      <c r="K95" s="498"/>
      <c r="L95" s="499">
        <f>+H95-CD!D73</f>
        <v>0</v>
      </c>
      <c r="M95" s="499">
        <f>+J95-CD!F73</f>
        <v>0</v>
      </c>
    </row>
    <row r="96" spans="1:15" s="492" customFormat="1" ht="10.5" customHeight="1" thickTop="1">
      <c r="A96" s="4"/>
      <c r="B96" s="937"/>
      <c r="C96" s="429"/>
      <c r="D96" s="429"/>
      <c r="E96" s="429"/>
      <c r="F96" s="429"/>
      <c r="G96" s="429"/>
      <c r="H96" s="364"/>
      <c r="I96" s="334"/>
      <c r="J96" s="364"/>
      <c r="K96" s="498"/>
    </row>
    <row r="97" spans="1:18" s="333" customFormat="1" ht="18" customHeight="1">
      <c r="A97" s="776" t="s">
        <v>44</v>
      </c>
      <c r="B97" s="787" t="s">
        <v>761</v>
      </c>
      <c r="H97" s="678" t="s">
        <v>286</v>
      </c>
      <c r="I97" s="358"/>
      <c r="J97" s="678" t="s">
        <v>287</v>
      </c>
      <c r="L97" s="335"/>
      <c r="M97" s="335"/>
      <c r="N97" s="335"/>
      <c r="O97" s="335"/>
    </row>
    <row r="98" spans="1:18" s="443" customFormat="1" ht="18" customHeight="1">
      <c r="A98" s="829" t="s">
        <v>675</v>
      </c>
      <c r="B98" s="935" t="s">
        <v>762</v>
      </c>
      <c r="H98" s="694"/>
      <c r="I98" s="822"/>
      <c r="J98" s="694"/>
      <c r="L98" s="452"/>
      <c r="M98" s="452"/>
      <c r="N98" s="452"/>
      <c r="O98" s="452"/>
    </row>
    <row r="99" spans="1:18" s="483" customFormat="1" ht="18" customHeight="1">
      <c r="A99" s="834" t="s">
        <v>676</v>
      </c>
      <c r="B99" s="935" t="s">
        <v>312</v>
      </c>
      <c r="H99" s="832">
        <v>523105567</v>
      </c>
      <c r="I99" s="832"/>
      <c r="J99" s="832">
        <v>518319037</v>
      </c>
      <c r="K99" s="443"/>
      <c r="L99" s="833"/>
      <c r="M99" s="833"/>
      <c r="N99" s="833"/>
      <c r="O99" s="452"/>
    </row>
    <row r="100" spans="1:18" s="443" customFormat="1" ht="18" customHeight="1">
      <c r="A100" s="829" t="s">
        <v>677</v>
      </c>
      <c r="B100" s="935" t="s">
        <v>764</v>
      </c>
      <c r="H100" s="694">
        <v>230623730</v>
      </c>
      <c r="I100" s="822"/>
      <c r="J100" s="694">
        <v>173524563</v>
      </c>
      <c r="L100" s="452"/>
      <c r="M100" s="452"/>
      <c r="N100" s="452"/>
      <c r="O100" s="452"/>
    </row>
    <row r="101" spans="1:18" s="443" customFormat="1" ht="18" customHeight="1">
      <c r="A101" s="829" t="s">
        <v>765</v>
      </c>
      <c r="B101" s="935" t="s">
        <v>763</v>
      </c>
      <c r="H101" s="694">
        <v>10769694</v>
      </c>
      <c r="I101" s="822"/>
      <c r="J101" s="694">
        <v>39884277</v>
      </c>
      <c r="L101" s="452"/>
      <c r="M101" s="452"/>
      <c r="N101" s="452"/>
      <c r="O101" s="452"/>
    </row>
    <row r="102" spans="1:18" s="483" customFormat="1" ht="18" customHeight="1">
      <c r="A102" s="835" t="s">
        <v>766</v>
      </c>
      <c r="B102" s="935" t="s">
        <v>767</v>
      </c>
      <c r="H102" s="832">
        <f>SUM(H103:H118)</f>
        <v>9244976882</v>
      </c>
      <c r="I102" s="832"/>
      <c r="J102" s="832">
        <f>SUM(J103:J118)</f>
        <v>10484490518</v>
      </c>
      <c r="K102" s="443"/>
      <c r="L102" s="833"/>
      <c r="M102" s="833"/>
      <c r="N102" s="833"/>
      <c r="O102" s="452"/>
      <c r="Q102" s="982">
        <f>+J102-10484490518</f>
        <v>0</v>
      </c>
      <c r="R102" s="483">
        <v>8053910093</v>
      </c>
    </row>
    <row r="103" spans="1:18" s="227" customFormat="1" ht="18" customHeight="1">
      <c r="A103" s="227" t="s">
        <v>178</v>
      </c>
      <c r="B103" s="940" t="s">
        <v>314</v>
      </c>
      <c r="H103" s="500">
        <f>327669709</f>
        <v>327669709</v>
      </c>
      <c r="I103" s="500"/>
      <c r="J103" s="500">
        <f>327669709</f>
        <v>327669709</v>
      </c>
      <c r="K103" s="4"/>
      <c r="L103" s="501"/>
      <c r="M103" s="501"/>
      <c r="N103" s="501"/>
      <c r="O103" s="6"/>
    </row>
    <row r="104" spans="1:18" s="227" customFormat="1" ht="18" customHeight="1">
      <c r="A104" s="227" t="s">
        <v>178</v>
      </c>
      <c r="B104" s="940" t="s">
        <v>315</v>
      </c>
      <c r="H104" s="500">
        <v>3496547</v>
      </c>
      <c r="I104" s="500"/>
      <c r="J104" s="500">
        <v>3496547</v>
      </c>
      <c r="K104" s="4"/>
      <c r="L104" s="501"/>
      <c r="M104" s="501"/>
      <c r="N104" s="501"/>
      <c r="O104" s="6"/>
    </row>
    <row r="105" spans="1:18" s="227" customFormat="1" ht="18" customHeight="1">
      <c r="A105" s="227" t="s">
        <v>178</v>
      </c>
      <c r="B105" s="940" t="s">
        <v>316</v>
      </c>
      <c r="H105" s="500">
        <v>486561609</v>
      </c>
      <c r="I105" s="500"/>
      <c r="J105" s="500">
        <v>486561609</v>
      </c>
      <c r="K105" s="4"/>
      <c r="L105" s="501"/>
      <c r="M105" s="501"/>
      <c r="N105" s="501"/>
      <c r="O105" s="6"/>
    </row>
    <row r="106" spans="1:18" s="227" customFormat="1" ht="18" customHeight="1">
      <c r="A106" s="227" t="s">
        <v>178</v>
      </c>
      <c r="B106" s="940" t="s">
        <v>317</v>
      </c>
      <c r="H106" s="500">
        <v>51296630</v>
      </c>
      <c r="I106" s="500"/>
      <c r="J106" s="500">
        <v>51296630</v>
      </c>
      <c r="K106" s="4"/>
      <c r="L106" s="501"/>
      <c r="M106" s="501"/>
      <c r="N106" s="501"/>
      <c r="O106" s="6"/>
    </row>
    <row r="107" spans="1:18" s="227" customFormat="1" ht="18" customHeight="1">
      <c r="A107" s="227" t="s">
        <v>178</v>
      </c>
      <c r="B107" s="940" t="s">
        <v>318</v>
      </c>
      <c r="H107" s="500">
        <v>602131604</v>
      </c>
      <c r="I107" s="500"/>
      <c r="J107" s="500">
        <v>602131604</v>
      </c>
      <c r="K107" s="4"/>
      <c r="L107" s="501"/>
      <c r="M107" s="501"/>
      <c r="N107" s="501"/>
      <c r="O107" s="6"/>
    </row>
    <row r="108" spans="1:18" s="365" customFormat="1" ht="18" customHeight="1">
      <c r="A108" s="227" t="s">
        <v>178</v>
      </c>
      <c r="B108" s="940" t="s">
        <v>978</v>
      </c>
      <c r="H108" s="500">
        <v>260941444</v>
      </c>
      <c r="I108" s="495"/>
      <c r="J108" s="500">
        <v>580941444</v>
      </c>
      <c r="K108" s="333"/>
      <c r="L108" s="502"/>
      <c r="M108" s="502"/>
      <c r="N108" s="502"/>
      <c r="O108" s="335"/>
    </row>
    <row r="109" spans="1:18" s="365" customFormat="1" ht="18" customHeight="1">
      <c r="A109" s="227" t="s">
        <v>178</v>
      </c>
      <c r="B109" s="940" t="s">
        <v>977</v>
      </c>
      <c r="H109" s="500">
        <v>371169289</v>
      </c>
      <c r="I109" s="495"/>
      <c r="J109" s="500">
        <v>1262195402</v>
      </c>
      <c r="K109" s="333"/>
      <c r="L109" s="502"/>
      <c r="M109" s="502"/>
      <c r="N109" s="502"/>
      <c r="O109" s="335"/>
    </row>
    <row r="110" spans="1:18" s="227" customFormat="1" ht="18" customHeight="1">
      <c r="A110" s="227" t="s">
        <v>178</v>
      </c>
      <c r="B110" s="940" t="s">
        <v>319</v>
      </c>
      <c r="H110" s="500">
        <v>325894951</v>
      </c>
      <c r="I110" s="500"/>
      <c r="J110" s="500">
        <v>325894951</v>
      </c>
      <c r="K110" s="4"/>
      <c r="L110" s="501"/>
      <c r="M110" s="501"/>
      <c r="N110" s="501"/>
      <c r="O110" s="6"/>
    </row>
    <row r="111" spans="1:18" s="227" customFormat="1" ht="18" customHeight="1">
      <c r="A111" s="227" t="s">
        <v>178</v>
      </c>
      <c r="B111" s="940" t="s">
        <v>992</v>
      </c>
      <c r="H111" s="500">
        <v>60991166</v>
      </c>
      <c r="I111" s="500"/>
      <c r="J111" s="500">
        <f>H111</f>
        <v>60991166</v>
      </c>
      <c r="K111" s="4"/>
      <c r="L111" s="501"/>
      <c r="M111" s="501"/>
      <c r="N111" s="501"/>
      <c r="O111" s="6"/>
    </row>
    <row r="112" spans="1:18" s="227" customFormat="1" ht="18" customHeight="1">
      <c r="A112" s="227" t="s">
        <v>178</v>
      </c>
      <c r="B112" s="940" t="s">
        <v>991</v>
      </c>
      <c r="H112" s="500">
        <v>104803607</v>
      </c>
      <c r="I112" s="500"/>
      <c r="J112" s="500">
        <f>H112</f>
        <v>104803607</v>
      </c>
      <c r="K112" s="4"/>
      <c r="L112" s="501"/>
      <c r="M112" s="501"/>
      <c r="N112" s="501"/>
      <c r="O112" s="6"/>
    </row>
    <row r="113" spans="1:18" s="227" customFormat="1" ht="18" customHeight="1">
      <c r="A113" s="227" t="s">
        <v>178</v>
      </c>
      <c r="B113" s="940" t="s">
        <v>956</v>
      </c>
      <c r="H113" s="500">
        <v>55272</v>
      </c>
      <c r="I113" s="500"/>
      <c r="J113" s="500">
        <v>27697772</v>
      </c>
      <c r="K113" s="4"/>
      <c r="L113" s="501"/>
      <c r="M113" s="501"/>
      <c r="N113" s="501"/>
      <c r="O113" s="6"/>
    </row>
    <row r="114" spans="1:18" s="227" customFormat="1" ht="18" customHeight="1">
      <c r="A114" s="227" t="s">
        <v>178</v>
      </c>
      <c r="B114" s="940" t="s">
        <v>561</v>
      </c>
      <c r="H114" s="500">
        <v>19361949</v>
      </c>
      <c r="I114" s="500"/>
      <c r="J114" s="500">
        <v>43434747</v>
      </c>
      <c r="K114" s="4"/>
      <c r="L114" s="501"/>
      <c r="M114" s="501"/>
      <c r="N114" s="501"/>
      <c r="O114" s="6"/>
    </row>
    <row r="115" spans="1:18" s="227" customFormat="1" ht="18" customHeight="1">
      <c r="A115" s="227" t="s">
        <v>178</v>
      </c>
      <c r="B115" s="940" t="s">
        <v>971</v>
      </c>
      <c r="H115" s="5">
        <v>346216674</v>
      </c>
      <c r="I115" s="5"/>
      <c r="J115" s="5">
        <v>346216674</v>
      </c>
      <c r="K115" s="4"/>
      <c r="L115" s="501"/>
      <c r="M115" s="501"/>
      <c r="N115" s="501"/>
      <c r="O115" s="6"/>
    </row>
    <row r="116" spans="1:18" s="227" customFormat="1" ht="18" customHeight="1">
      <c r="A116" s="227" t="s">
        <v>178</v>
      </c>
      <c r="B116" s="940" t="s">
        <v>313</v>
      </c>
      <c r="H116" s="500">
        <v>47593084</v>
      </c>
      <c r="I116" s="500"/>
      <c r="J116" s="500">
        <v>44038372</v>
      </c>
      <c r="K116" s="4"/>
      <c r="L116" s="501"/>
      <c r="M116" s="501"/>
      <c r="N116" s="501"/>
      <c r="O116" s="6"/>
    </row>
    <row r="117" spans="1:18" s="227" customFormat="1" ht="18" customHeight="1">
      <c r="A117" s="227" t="s">
        <v>178</v>
      </c>
      <c r="B117" s="940" t="s">
        <v>974</v>
      </c>
      <c r="H117" s="500">
        <v>14511400</v>
      </c>
      <c r="I117" s="500"/>
      <c r="J117" s="500">
        <v>14511400</v>
      </c>
      <c r="K117" s="4"/>
      <c r="L117" s="501"/>
      <c r="M117" s="501"/>
      <c r="N117" s="501"/>
      <c r="O117" s="6"/>
    </row>
    <row r="118" spans="1:18" s="227" customFormat="1" ht="18" customHeight="1">
      <c r="A118" s="227" t="s">
        <v>178</v>
      </c>
      <c r="B118" s="940" t="s">
        <v>562</v>
      </c>
      <c r="H118" s="500">
        <v>6222281947</v>
      </c>
      <c r="I118" s="500"/>
      <c r="J118" s="500">
        <v>6202608884</v>
      </c>
      <c r="K118" s="4"/>
      <c r="L118" s="501"/>
      <c r="M118" s="501"/>
      <c r="N118" s="501"/>
      <c r="O118" s="6"/>
    </row>
    <row r="119" spans="1:18" s="443" customFormat="1" ht="18" customHeight="1">
      <c r="A119" s="829" t="s">
        <v>954</v>
      </c>
      <c r="B119" s="935" t="s">
        <v>955</v>
      </c>
      <c r="H119" s="694">
        <v>39967394</v>
      </c>
      <c r="I119" s="822"/>
      <c r="J119" s="694">
        <v>35180864</v>
      </c>
      <c r="L119" s="452"/>
      <c r="M119" s="452"/>
      <c r="N119" s="452"/>
      <c r="O119" s="452"/>
    </row>
    <row r="120" spans="1:18" s="227" customFormat="1" ht="5.25" customHeight="1">
      <c r="B120" s="368"/>
      <c r="H120" s="220"/>
      <c r="I120" s="220"/>
      <c r="J120" s="220"/>
      <c r="L120" s="6"/>
      <c r="M120" s="6"/>
      <c r="N120" s="210"/>
      <c r="O120" s="335"/>
    </row>
    <row r="121" spans="1:18" s="365" customFormat="1" ht="18" customHeight="1" thickBot="1">
      <c r="B121" s="209" t="s">
        <v>52</v>
      </c>
      <c r="C121" s="503"/>
      <c r="D121" s="503"/>
      <c r="E121" s="503"/>
      <c r="F121" s="504"/>
      <c r="H121" s="371">
        <f>H98+H99+H100+H101+H102+H119</f>
        <v>10049443267</v>
      </c>
      <c r="I121" s="334"/>
      <c r="J121" s="371">
        <f>J98+J99+J100+J101+J102+J119</f>
        <v>11251399259</v>
      </c>
      <c r="K121" s="227"/>
      <c r="L121" s="505"/>
      <c r="M121" s="6">
        <f>+J121-CD!F76</f>
        <v>0</v>
      </c>
      <c r="N121" s="210"/>
      <c r="O121" s="335"/>
      <c r="Q121" s="691">
        <f>+J121-11251399259</f>
        <v>0</v>
      </c>
      <c r="R121" s="691"/>
    </row>
    <row r="122" spans="1:18" s="365" customFormat="1" ht="11.25" customHeight="1" thickTop="1">
      <c r="B122" s="845"/>
      <c r="C122" s="504"/>
      <c r="D122" s="504"/>
      <c r="E122" s="504"/>
      <c r="F122" s="504"/>
      <c r="H122" s="364"/>
      <c r="I122" s="334"/>
      <c r="J122" s="364"/>
      <c r="K122" s="227"/>
      <c r="L122" s="505"/>
      <c r="M122" s="6"/>
      <c r="N122" s="210"/>
      <c r="O122" s="335"/>
      <c r="R122" s="691"/>
    </row>
    <row r="123" spans="1:18" s="429" customFormat="1" ht="16.5" customHeight="1">
      <c r="A123" s="776" t="s">
        <v>45</v>
      </c>
      <c r="B123" s="490" t="s">
        <v>563</v>
      </c>
      <c r="H123" s="678" t="s">
        <v>286</v>
      </c>
      <c r="I123" s="358"/>
      <c r="J123" s="678" t="s">
        <v>287</v>
      </c>
      <c r="K123" s="504"/>
      <c r="O123" s="335"/>
    </row>
    <row r="124" spans="1:18" s="210" customFormat="1" ht="18" customHeight="1">
      <c r="B124" s="206" t="s">
        <v>320</v>
      </c>
      <c r="H124" s="220">
        <v>0</v>
      </c>
      <c r="I124" s="220"/>
      <c r="J124" s="220">
        <v>0</v>
      </c>
      <c r="K124" s="506"/>
      <c r="O124" s="6"/>
    </row>
    <row r="125" spans="1:18" s="210" customFormat="1" ht="18" customHeight="1">
      <c r="B125" s="206" t="s">
        <v>321</v>
      </c>
      <c r="H125" s="220">
        <v>0</v>
      </c>
      <c r="I125" s="220"/>
      <c r="J125" s="220">
        <v>0</v>
      </c>
      <c r="K125" s="506"/>
      <c r="O125" s="6"/>
    </row>
    <row r="126" spans="1:18" s="210" customFormat="1" ht="10.5" customHeight="1">
      <c r="B126" s="206"/>
      <c r="H126" s="220"/>
      <c r="I126" s="220"/>
      <c r="J126" s="220"/>
      <c r="K126" s="506"/>
      <c r="O126" s="6"/>
    </row>
    <row r="127" spans="1:18" s="210" customFormat="1" ht="18" customHeight="1" thickBot="1">
      <c r="B127" s="209" t="s">
        <v>52</v>
      </c>
      <c r="C127" s="507"/>
      <c r="D127" s="507"/>
      <c r="E127" s="507"/>
      <c r="F127" s="504"/>
      <c r="H127" s="371">
        <f>SUM(H124:H126)</f>
        <v>0</v>
      </c>
      <c r="I127" s="334"/>
      <c r="J127" s="371">
        <f>SUM(J124:J126)</f>
        <v>0</v>
      </c>
      <c r="K127" s="506"/>
      <c r="O127" s="6"/>
    </row>
    <row r="128" spans="1:18" s="429" customFormat="1" ht="9.75" customHeight="1" thickTop="1">
      <c r="B128" s="508"/>
      <c r="H128" s="362"/>
      <c r="I128" s="364"/>
      <c r="J128" s="362"/>
      <c r="K128" s="210"/>
      <c r="L128" s="210"/>
      <c r="M128" s="210"/>
      <c r="N128" s="210"/>
      <c r="O128" s="335"/>
    </row>
    <row r="129" spans="1:18" s="429" customFormat="1" ht="18" customHeight="1">
      <c r="A129" s="776" t="s">
        <v>46</v>
      </c>
      <c r="B129" s="692" t="s">
        <v>768</v>
      </c>
      <c r="H129" s="678" t="s">
        <v>286</v>
      </c>
      <c r="I129" s="362"/>
      <c r="J129" s="678" t="s">
        <v>287</v>
      </c>
      <c r="O129" s="335"/>
    </row>
    <row r="130" spans="1:18" s="430" customFormat="1" ht="18" customHeight="1">
      <c r="A130" s="430" t="s">
        <v>769</v>
      </c>
      <c r="B130" s="693" t="s">
        <v>322</v>
      </c>
      <c r="H130" s="482">
        <v>0</v>
      </c>
      <c r="I130" s="482">
        <v>1400000000</v>
      </c>
      <c r="J130" s="482">
        <v>0</v>
      </c>
      <c r="O130" s="452"/>
    </row>
    <row r="131" spans="1:18" s="430" customFormat="1" ht="18" customHeight="1">
      <c r="A131" s="430" t="s">
        <v>770</v>
      </c>
      <c r="B131" s="693" t="s">
        <v>323</v>
      </c>
      <c r="H131" s="482"/>
      <c r="I131" s="482"/>
      <c r="J131" s="482">
        <v>0</v>
      </c>
      <c r="O131" s="452"/>
    </row>
    <row r="132" spans="1:18" s="430" customFormat="1" ht="20.25" customHeight="1">
      <c r="A132" s="430" t="s">
        <v>771</v>
      </c>
      <c r="B132" s="693" t="s">
        <v>564</v>
      </c>
      <c r="H132" s="694"/>
      <c r="I132" s="482"/>
      <c r="J132" s="694"/>
      <c r="O132" s="452"/>
    </row>
    <row r="133" spans="1:18" s="365" customFormat="1" ht="18" customHeight="1" thickBot="1">
      <c r="B133" s="695" t="s">
        <v>52</v>
      </c>
      <c r="C133" s="503"/>
      <c r="D133" s="503"/>
      <c r="E133" s="503"/>
      <c r="F133" s="504"/>
      <c r="H133" s="371">
        <f>H130+H131+H132</f>
        <v>0</v>
      </c>
      <c r="I133" s="334"/>
      <c r="J133" s="371">
        <f>+J130+J131+J132</f>
        <v>0</v>
      </c>
      <c r="L133" s="494">
        <f>+H133-CD!D84</f>
        <v>0</v>
      </c>
      <c r="M133" s="335">
        <f>+J133-CD!F84</f>
        <v>0</v>
      </c>
      <c r="N133" s="429"/>
      <c r="O133" s="335"/>
    </row>
    <row r="134" spans="1:18" s="365" customFormat="1" ht="12" customHeight="1" thickTop="1">
      <c r="B134" s="836"/>
      <c r="C134" s="504"/>
      <c r="D134" s="504"/>
      <c r="E134" s="504"/>
      <c r="F134" s="504"/>
      <c r="H134" s="364"/>
      <c r="I134" s="334"/>
      <c r="J134" s="364"/>
      <c r="L134" s="494"/>
      <c r="M134" s="335"/>
      <c r="N134" s="429"/>
      <c r="O134" s="335"/>
    </row>
    <row r="135" spans="1:18" s="429" customFormat="1" ht="33.75" customHeight="1">
      <c r="A135" s="830" t="s">
        <v>920</v>
      </c>
      <c r="B135" s="1058" t="s">
        <v>753</v>
      </c>
      <c r="C135" s="1058"/>
      <c r="D135" s="1058"/>
      <c r="E135" s="1058"/>
      <c r="F135" s="1058"/>
      <c r="H135" s="678" t="s">
        <v>286</v>
      </c>
      <c r="I135" s="362"/>
      <c r="J135" s="678" t="s">
        <v>287</v>
      </c>
      <c r="O135" s="335"/>
    </row>
    <row r="136" spans="1:18" s="512" customFormat="1" ht="33.75" customHeight="1">
      <c r="A136" s="510"/>
      <c r="B136" s="1056" t="s">
        <v>324</v>
      </c>
      <c r="C136" s="1057"/>
      <c r="D136" s="1057"/>
      <c r="E136" s="1057"/>
      <c r="F136" s="1057"/>
      <c r="G136" s="1057"/>
      <c r="H136" s="511">
        <v>180729771</v>
      </c>
      <c r="I136" s="511"/>
      <c r="J136" s="511">
        <v>180729771</v>
      </c>
      <c r="L136" s="513"/>
      <c r="M136" s="513"/>
      <c r="N136" s="513"/>
      <c r="O136" s="514"/>
      <c r="R136" s="978"/>
    </row>
    <row r="137" spans="1:18" s="512" customFormat="1" ht="33.75" customHeight="1">
      <c r="A137" s="510"/>
      <c r="B137" s="1056" t="s">
        <v>325</v>
      </c>
      <c r="C137" s="1057"/>
      <c r="D137" s="1057"/>
      <c r="E137" s="1057"/>
      <c r="F137" s="1057"/>
      <c r="G137" s="1057"/>
      <c r="H137" s="511">
        <v>0</v>
      </c>
      <c r="I137" s="511"/>
      <c r="J137" s="511">
        <v>0</v>
      </c>
      <c r="L137" s="513"/>
      <c r="M137" s="513"/>
      <c r="N137" s="513"/>
      <c r="O137" s="514"/>
    </row>
    <row r="138" spans="1:18" s="512" customFormat="1" ht="19.5" customHeight="1">
      <c r="A138" s="510"/>
      <c r="B138" s="1056" t="s">
        <v>326</v>
      </c>
      <c r="C138" s="1057"/>
      <c r="D138" s="1057"/>
      <c r="E138" s="1057"/>
      <c r="F138" s="1057"/>
      <c r="G138" s="1057"/>
      <c r="H138" s="511">
        <v>0</v>
      </c>
      <c r="I138" s="511"/>
      <c r="J138" s="511">
        <v>0</v>
      </c>
      <c r="L138" s="513"/>
      <c r="M138" s="513"/>
      <c r="N138" s="513"/>
      <c r="O138" s="514"/>
    </row>
    <row r="139" spans="1:18" s="512" customFormat="1" ht="10.5" customHeight="1">
      <c r="A139" s="510"/>
      <c r="B139" s="777"/>
      <c r="C139" s="778"/>
      <c r="D139" s="778"/>
      <c r="E139" s="778"/>
      <c r="F139" s="778"/>
      <c r="G139" s="778"/>
      <c r="H139" s="511"/>
      <c r="I139" s="511"/>
      <c r="J139" s="511"/>
      <c r="L139" s="513"/>
      <c r="M139" s="513"/>
      <c r="N139" s="513"/>
      <c r="O139" s="514"/>
    </row>
    <row r="140" spans="1:18" s="957" customFormat="1" ht="38.25" customHeight="1">
      <c r="B140" s="1059" t="s">
        <v>953</v>
      </c>
      <c r="C140" s="1059"/>
      <c r="D140" s="1059"/>
      <c r="E140" s="1059"/>
      <c r="F140" s="1059"/>
      <c r="G140" s="1059"/>
      <c r="H140" s="1059"/>
      <c r="I140" s="1059"/>
      <c r="J140" s="1059"/>
      <c r="L140" s="958"/>
      <c r="M140" s="958"/>
      <c r="N140" s="958"/>
      <c r="O140" s="959"/>
    </row>
    <row r="141" spans="1:18" s="483" customFormat="1" ht="21" customHeight="1">
      <c r="A141" s="823" t="s">
        <v>182</v>
      </c>
      <c r="B141" s="831" t="s">
        <v>305</v>
      </c>
      <c r="H141" s="694">
        <v>15754863703</v>
      </c>
      <c r="I141" s="822"/>
      <c r="J141" s="694">
        <v>16700076467</v>
      </c>
      <c r="K141" s="443"/>
      <c r="L141" s="430"/>
      <c r="M141" s="430"/>
      <c r="N141" s="430"/>
      <c r="O141" s="452"/>
      <c r="Q141" s="982">
        <f>+H141-16700076467</f>
        <v>-945212764</v>
      </c>
    </row>
    <row r="142" spans="1:18" s="483" customFormat="1" ht="24" customHeight="1">
      <c r="A142" s="823" t="s">
        <v>182</v>
      </c>
      <c r="B142" s="831" t="s">
        <v>306</v>
      </c>
      <c r="H142" s="694">
        <v>3211327365</v>
      </c>
      <c r="I142" s="694"/>
      <c r="J142" s="694">
        <v>3261327365</v>
      </c>
      <c r="K142" s="430"/>
      <c r="L142" s="430"/>
      <c r="M142" s="430"/>
      <c r="N142" s="430"/>
      <c r="O142" s="452"/>
    </row>
    <row r="143" spans="1:18" s="483" customFormat="1" ht="22.5" customHeight="1">
      <c r="A143" s="823" t="s">
        <v>182</v>
      </c>
      <c r="B143" s="831" t="s">
        <v>787</v>
      </c>
      <c r="H143" s="482">
        <v>208430300</v>
      </c>
      <c r="I143" s="482"/>
      <c r="J143" s="482">
        <v>193571000</v>
      </c>
      <c r="K143" s="443"/>
      <c r="L143" s="430"/>
      <c r="M143" s="430"/>
      <c r="N143" s="430"/>
      <c r="O143" s="452"/>
    </row>
    <row r="144" spans="1:18" s="430" customFormat="1" ht="16.5" customHeight="1">
      <c r="A144" s="823" t="s">
        <v>182</v>
      </c>
      <c r="B144" s="480" t="s">
        <v>788</v>
      </c>
      <c r="H144" s="694">
        <f>SUM(H145:H146)</f>
        <v>13453337</v>
      </c>
      <c r="I144" s="694"/>
      <c r="J144" s="694">
        <f>SUM(J145:J146)</f>
        <v>13453337</v>
      </c>
      <c r="K144" s="944"/>
      <c r="O144" s="452"/>
    </row>
    <row r="145" spans="1:15" s="210" customFormat="1" ht="18" customHeight="1">
      <c r="A145" s="210" t="s">
        <v>178</v>
      </c>
      <c r="B145" s="206" t="s">
        <v>789</v>
      </c>
      <c r="H145" s="220">
        <v>6800381</v>
      </c>
      <c r="I145" s="220"/>
      <c r="J145" s="220">
        <v>6800381</v>
      </c>
      <c r="K145" s="506"/>
      <c r="O145" s="6"/>
    </row>
    <row r="146" spans="1:15" s="210" customFormat="1" ht="18" customHeight="1">
      <c r="A146" s="210" t="s">
        <v>178</v>
      </c>
      <c r="B146" s="206" t="s">
        <v>790</v>
      </c>
      <c r="H146" s="220">
        <v>6652956</v>
      </c>
      <c r="I146" s="220"/>
      <c r="J146" s="220">
        <v>6652956</v>
      </c>
      <c r="K146" s="506"/>
      <c r="O146" s="6"/>
    </row>
    <row r="147" spans="1:15" s="4" customFormat="1" ht="9.75" customHeight="1">
      <c r="B147" s="203"/>
      <c r="H147" s="5"/>
      <c r="I147" s="5"/>
      <c r="J147" s="5"/>
      <c r="L147" s="430"/>
      <c r="M147" s="430"/>
      <c r="N147" s="430"/>
      <c r="O147" s="335"/>
    </row>
    <row r="148" spans="1:15" s="210" customFormat="1" ht="12.75" customHeight="1">
      <c r="B148" s="845"/>
      <c r="F148" s="504"/>
      <c r="H148" s="364"/>
      <c r="I148" s="334"/>
      <c r="J148" s="364"/>
      <c r="K148" s="506"/>
      <c r="O148" s="6"/>
    </row>
    <row r="149" spans="1:15" s="365" customFormat="1" ht="18" customHeight="1">
      <c r="B149" s="836"/>
      <c r="C149" s="504"/>
      <c r="D149" s="504"/>
      <c r="E149" s="504"/>
      <c r="F149" s="504"/>
      <c r="H149" s="364"/>
      <c r="I149" s="334"/>
      <c r="J149" s="364"/>
      <c r="L149" s="494"/>
      <c r="M149" s="335"/>
      <c r="N149" s="429"/>
      <c r="O149" s="335"/>
    </row>
    <row r="150" spans="1:15" s="365" customFormat="1" ht="18" customHeight="1">
      <c r="B150" s="836"/>
      <c r="C150" s="504"/>
      <c r="D150" s="504"/>
      <c r="E150" s="504"/>
      <c r="F150" s="504"/>
      <c r="H150" s="364"/>
      <c r="I150" s="334"/>
      <c r="J150" s="364"/>
      <c r="L150" s="494"/>
      <c r="M150" s="335"/>
      <c r="N150" s="429"/>
      <c r="O150" s="335"/>
    </row>
    <row r="151" spans="1:15" s="365" customFormat="1" ht="18" customHeight="1">
      <c r="B151" s="509"/>
      <c r="C151" s="504"/>
      <c r="D151" s="504"/>
      <c r="E151" s="504"/>
      <c r="F151" s="504"/>
      <c r="H151" s="364"/>
      <c r="I151" s="334"/>
      <c r="J151" s="364"/>
      <c r="K151" s="227"/>
      <c r="L151" s="505"/>
      <c r="M151" s="6"/>
      <c r="N151" s="210"/>
      <c r="O151" s="335"/>
    </row>
  </sheetData>
  <mergeCells count="5">
    <mergeCell ref="B137:G137"/>
    <mergeCell ref="B136:G136"/>
    <mergeCell ref="B138:G138"/>
    <mergeCell ref="B135:F135"/>
    <mergeCell ref="B140:J140"/>
  </mergeCells>
  <phoneticPr fontId="110" type="noConversion"/>
  <pageMargins left="0.51" right="0.2" top="0.28999999999999998" bottom="0.34" header="0.28999999999999998" footer="0.17"/>
  <pageSetup paperSize="9" firstPageNumber="9" orientation="portrait" useFirstPageNumber="1" horizontalDpi="300" verticalDpi="300" r:id="rId1"/>
  <headerFooter alignWithMargins="0">
    <oddFooter>&amp;C&amp;".VnTime,  Italic"&amp;11(C¸c thuyÕt minh nµy lµ bé phËn hîp thµnh B¸o c¸o tµi chÝnh)&amp;".VnTime,Regular"&amp;12&amp;P</oddFooter>
  </headerFooter>
</worksheet>
</file>

<file path=xl/worksheets/sheet8.xml><?xml version="1.0" encoding="utf-8"?>
<worksheet xmlns="http://schemas.openxmlformats.org/spreadsheetml/2006/main" xmlns:r="http://schemas.openxmlformats.org/officeDocument/2006/relationships">
  <sheetPr codeName="Sheet6" enableFormatConditionsCalculation="0">
    <tabColor indexed="33"/>
  </sheetPr>
  <dimension ref="A1:S327"/>
  <sheetViews>
    <sheetView topLeftCell="A10" workbookViewId="0">
      <selection activeCell="I25" sqref="I25"/>
    </sheetView>
  </sheetViews>
  <sheetFormatPr defaultColWidth="10.28515625" defaultRowHeight="15.75"/>
  <cols>
    <col min="1" max="1" width="27.42578125" style="568" customWidth="1"/>
    <col min="2" max="2" width="20.42578125" style="577" customWidth="1"/>
    <col min="3" max="3" width="18.7109375" style="577" customWidth="1"/>
    <col min="4" max="4" width="1" style="577" hidden="1" customWidth="1"/>
    <col min="5" max="5" width="1.5703125" style="577" hidden="1" customWidth="1"/>
    <col min="6" max="6" width="17.42578125" style="577" customWidth="1"/>
    <col min="7" max="7" width="16" style="572" customWidth="1"/>
    <col min="8" max="8" width="1" style="572" hidden="1" customWidth="1"/>
    <col min="9" max="9" width="19.5703125" style="572" customWidth="1"/>
    <col min="10" max="10" width="0.140625" style="572" customWidth="1"/>
    <col min="11" max="11" width="21.42578125" style="572" customWidth="1"/>
    <col min="12" max="12" width="17.5703125" style="572" hidden="1" customWidth="1"/>
    <col min="13" max="13" width="17.5703125" style="568" hidden="1" customWidth="1"/>
    <col min="14" max="14" width="0.85546875" style="568" hidden="1" customWidth="1"/>
    <col min="15" max="15" width="18" style="568" hidden="1" customWidth="1"/>
    <col min="16" max="16" width="1.42578125" style="568" hidden="1" customWidth="1"/>
    <col min="17" max="17" width="17.7109375" style="568" hidden="1" customWidth="1"/>
    <col min="18" max="18" width="0" style="568" hidden="1" customWidth="1"/>
    <col min="19" max="16384" width="10.28515625" style="568"/>
  </cols>
  <sheetData>
    <row r="1" spans="1:19" s="399" customFormat="1" ht="21" customHeight="1">
      <c r="A1" s="398" t="str">
        <f>'TM1'!A1</f>
        <v xml:space="preserve"> Công ty cổ phần Sông Đà 19 </v>
      </c>
      <c r="I1" s="400"/>
      <c r="K1" s="190" t="s">
        <v>197</v>
      </c>
      <c r="M1" s="401"/>
      <c r="N1" s="402"/>
      <c r="O1" s="402"/>
      <c r="P1" s="402"/>
      <c r="Q1" s="402"/>
      <c r="R1" s="402"/>
      <c r="S1" s="401"/>
    </row>
    <row r="2" spans="1:19" s="403" customFormat="1" ht="15.75" customHeight="1">
      <c r="A2" s="3" t="str">
        <f>'TM1'!A2</f>
        <v xml:space="preserve"> Địa chỉ: B78, TT9, Khu đô thị Văn Quán, P.Văn Quán, Hà Đông, Hà Nội </v>
      </c>
      <c r="I2" s="190"/>
      <c r="K2" s="190" t="str">
        <f>'TM1'!J2</f>
        <v>Quý 1 năm 2015</v>
      </c>
      <c r="M2" s="212"/>
      <c r="N2" s="177"/>
      <c r="O2" s="177"/>
      <c r="P2" s="177"/>
      <c r="Q2" s="177"/>
      <c r="R2" s="177"/>
      <c r="S2" s="212"/>
    </row>
    <row r="3" spans="1:19" s="403" customFormat="1" ht="15.75" customHeight="1">
      <c r="A3" s="404" t="str">
        <f>'TM1'!A3</f>
        <v xml:space="preserve"> Điện thoại: 04 3 787 6376        Fax: 04 3 787 6375 </v>
      </c>
      <c r="B3" s="405"/>
      <c r="C3" s="405"/>
      <c r="D3" s="405"/>
      <c r="E3" s="405"/>
      <c r="F3" s="405"/>
      <c r="G3" s="405"/>
      <c r="H3" s="405"/>
      <c r="I3" s="406"/>
      <c r="J3" s="405"/>
      <c r="K3" s="406"/>
      <c r="M3" s="212"/>
      <c r="N3" s="177"/>
      <c r="O3" s="177"/>
      <c r="P3" s="177"/>
      <c r="Q3" s="177"/>
      <c r="R3" s="177"/>
      <c r="S3" s="212"/>
    </row>
    <row r="4" spans="1:19" s="403" customFormat="1" ht="9.75" customHeight="1">
      <c r="A4" s="176"/>
      <c r="B4" s="177"/>
      <c r="C4" s="177"/>
      <c r="D4" s="177"/>
      <c r="E4" s="177"/>
      <c r="F4" s="177"/>
      <c r="G4" s="177"/>
      <c r="H4" s="177"/>
      <c r="I4" s="175"/>
      <c r="J4" s="177"/>
      <c r="K4" s="175"/>
      <c r="M4" s="212"/>
      <c r="N4" s="177"/>
      <c r="O4" s="177"/>
      <c r="P4" s="177"/>
      <c r="Q4" s="177"/>
      <c r="R4" s="177"/>
      <c r="S4" s="212"/>
    </row>
    <row r="5" spans="1:19" s="399" customFormat="1" ht="18" customHeight="1">
      <c r="A5" s="589" t="s">
        <v>921</v>
      </c>
      <c r="B5" s="402"/>
      <c r="C5" s="402"/>
      <c r="D5" s="402"/>
      <c r="E5" s="402"/>
      <c r="F5" s="402"/>
      <c r="G5" s="402"/>
      <c r="H5" s="402"/>
      <c r="I5" s="516"/>
      <c r="J5" s="516"/>
      <c r="M5" s="401"/>
      <c r="N5" s="402"/>
      <c r="O5" s="402"/>
      <c r="P5" s="402"/>
      <c r="Q5" s="402"/>
      <c r="R5" s="402"/>
      <c r="S5" s="401"/>
    </row>
    <row r="6" spans="1:19" s="800" customFormat="1" ht="17.25" customHeight="1">
      <c r="A6" s="798" t="s">
        <v>922</v>
      </c>
      <c r="B6" s="586"/>
      <c r="C6" s="586"/>
      <c r="D6" s="586"/>
      <c r="E6" s="586"/>
      <c r="F6" s="586"/>
      <c r="G6" s="586"/>
      <c r="H6" s="586"/>
      <c r="I6" s="586"/>
      <c r="J6" s="586"/>
      <c r="K6" s="586"/>
      <c r="L6" s="799"/>
    </row>
    <row r="7" spans="1:19" s="519" customFormat="1" ht="4.5" customHeight="1" thickBot="1">
      <c r="A7" s="520"/>
      <c r="B7" s="521"/>
      <c r="C7" s="522"/>
      <c r="D7" s="522"/>
      <c r="E7" s="522"/>
      <c r="F7" s="522"/>
      <c r="G7" s="518"/>
      <c r="H7" s="518"/>
      <c r="I7" s="518"/>
      <c r="J7" s="518"/>
      <c r="K7" s="523"/>
      <c r="L7" s="518"/>
    </row>
    <row r="8" spans="1:19" s="524" customFormat="1" ht="48" customHeight="1" thickTop="1">
      <c r="A8" s="739" t="s">
        <v>16</v>
      </c>
      <c r="B8" s="740" t="s">
        <v>246</v>
      </c>
      <c r="C8" s="741" t="s">
        <v>247</v>
      </c>
      <c r="D8" s="741" t="s">
        <v>248</v>
      </c>
      <c r="E8" s="741" t="s">
        <v>249</v>
      </c>
      <c r="F8" s="741" t="s">
        <v>250</v>
      </c>
      <c r="G8" s="741" t="s">
        <v>251</v>
      </c>
      <c r="H8" s="741" t="s">
        <v>252</v>
      </c>
      <c r="I8" s="741" t="s">
        <v>253</v>
      </c>
      <c r="J8" s="742" t="s">
        <v>254</v>
      </c>
      <c r="K8" s="743" t="s">
        <v>54</v>
      </c>
      <c r="M8" s="525"/>
      <c r="N8" s="526"/>
    </row>
    <row r="9" spans="1:19" s="532" customFormat="1" ht="15">
      <c r="A9" s="527"/>
      <c r="B9" s="528"/>
      <c r="C9" s="529"/>
      <c r="D9" s="529"/>
      <c r="E9" s="529"/>
      <c r="F9" s="529"/>
      <c r="G9" s="529"/>
      <c r="H9" s="529"/>
      <c r="I9" s="529"/>
      <c r="J9" s="530"/>
      <c r="K9" s="531"/>
      <c r="M9" s="525"/>
      <c r="N9" s="526"/>
    </row>
    <row r="10" spans="1:19" s="532" customFormat="1" ht="17.25" customHeight="1">
      <c r="A10" s="191" t="s">
        <v>255</v>
      </c>
      <c r="B10" s="528">
        <v>50000000000</v>
      </c>
      <c r="C10" s="533">
        <v>13510260157</v>
      </c>
      <c r="D10" s="533">
        <v>0</v>
      </c>
      <c r="E10" s="534">
        <v>0</v>
      </c>
      <c r="F10" s="529">
        <v>3057911703</v>
      </c>
      <c r="G10" s="535">
        <v>775138871</v>
      </c>
      <c r="H10" s="529">
        <v>0</v>
      </c>
      <c r="I10" s="529">
        <v>-45622538439</v>
      </c>
      <c r="J10" s="530"/>
      <c r="K10" s="536">
        <f t="shared" ref="K10:K26" si="0">SUM(B10:J10)</f>
        <v>21720772292</v>
      </c>
      <c r="M10" s="537"/>
      <c r="N10" s="538"/>
    </row>
    <row r="11" spans="1:19" s="532" customFormat="1" ht="17.25" customHeight="1">
      <c r="A11" s="192" t="s">
        <v>256</v>
      </c>
      <c r="B11" s="535"/>
      <c r="C11" s="535"/>
      <c r="D11" s="535"/>
      <c r="E11" s="535"/>
      <c r="F11" s="535"/>
      <c r="G11" s="535"/>
      <c r="H11" s="535"/>
      <c r="I11" s="535"/>
      <c r="J11" s="539"/>
      <c r="K11" s="540">
        <f t="shared" si="0"/>
        <v>0</v>
      </c>
      <c r="M11" s="537"/>
      <c r="N11" s="538"/>
    </row>
    <row r="12" spans="1:19" s="532" customFormat="1" ht="17.25" customHeight="1">
      <c r="A12" s="192" t="s">
        <v>257</v>
      </c>
      <c r="B12" s="535"/>
      <c r="C12" s="535"/>
      <c r="D12" s="535"/>
      <c r="E12" s="535"/>
      <c r="F12" s="535"/>
      <c r="G12" s="535"/>
      <c r="H12" s="535"/>
      <c r="I12" s="535">
        <v>-2312263653</v>
      </c>
      <c r="J12" s="539"/>
      <c r="K12" s="540">
        <f t="shared" si="0"/>
        <v>-2312263653</v>
      </c>
      <c r="M12" s="541"/>
      <c r="N12" s="538"/>
    </row>
    <row r="13" spans="1:19" s="532" customFormat="1" ht="17.25" customHeight="1">
      <c r="A13" s="192" t="s">
        <v>258</v>
      </c>
      <c r="B13" s="535"/>
      <c r="C13" s="535"/>
      <c r="D13" s="535"/>
      <c r="E13" s="535"/>
      <c r="F13" s="535"/>
      <c r="G13" s="535"/>
      <c r="H13" s="535"/>
      <c r="I13" s="535"/>
      <c r="J13" s="539"/>
      <c r="K13" s="540">
        <f t="shared" si="0"/>
        <v>0</v>
      </c>
      <c r="L13" s="542"/>
      <c r="M13" s="543"/>
    </row>
    <row r="14" spans="1:19" s="532" customFormat="1" ht="17.25" customHeight="1">
      <c r="A14" s="192" t="s">
        <v>259</v>
      </c>
      <c r="B14" s="535"/>
      <c r="C14" s="535"/>
      <c r="D14" s="535"/>
      <c r="E14" s="535"/>
      <c r="F14" s="535"/>
      <c r="G14" s="535"/>
      <c r="H14" s="535"/>
      <c r="I14" s="535"/>
      <c r="J14" s="539"/>
      <c r="K14" s="540">
        <f t="shared" si="0"/>
        <v>0</v>
      </c>
      <c r="M14" s="525"/>
    </row>
    <row r="15" spans="1:19" s="532" customFormat="1" ht="17.25" customHeight="1">
      <c r="A15" s="192" t="s">
        <v>260</v>
      </c>
      <c r="B15" s="535"/>
      <c r="C15" s="535"/>
      <c r="D15" s="535"/>
      <c r="E15" s="535"/>
      <c r="F15" s="535"/>
      <c r="G15" s="535"/>
      <c r="H15" s="535"/>
      <c r="I15" s="535"/>
      <c r="J15" s="539"/>
      <c r="K15" s="540">
        <f t="shared" si="0"/>
        <v>0</v>
      </c>
      <c r="M15" s="544"/>
      <c r="N15" s="545"/>
    </row>
    <row r="16" spans="1:19" s="532" customFormat="1" ht="17.25" customHeight="1">
      <c r="A16" s="192" t="s">
        <v>261</v>
      </c>
      <c r="B16" s="535"/>
      <c r="C16" s="535"/>
      <c r="D16" s="535"/>
      <c r="E16" s="535"/>
      <c r="F16" s="535"/>
      <c r="G16" s="535"/>
      <c r="H16" s="535"/>
      <c r="I16" s="535"/>
      <c r="J16" s="539"/>
      <c r="K16" s="540">
        <f t="shared" si="0"/>
        <v>0</v>
      </c>
      <c r="M16" s="546"/>
      <c r="N16" s="547"/>
      <c r="O16" s="548"/>
    </row>
    <row r="17" spans="1:14" s="532" customFormat="1" ht="15">
      <c r="A17" s="192"/>
      <c r="B17" s="549"/>
      <c r="C17" s="535"/>
      <c r="D17" s="535"/>
      <c r="E17" s="535"/>
      <c r="F17" s="535"/>
      <c r="G17" s="535"/>
      <c r="H17" s="535"/>
      <c r="I17" s="550"/>
      <c r="J17" s="551"/>
      <c r="K17" s="540">
        <f t="shared" si="0"/>
        <v>0</v>
      </c>
      <c r="N17" s="552"/>
    </row>
    <row r="18" spans="1:14" s="556" customFormat="1" ht="17.25" customHeight="1">
      <c r="A18" s="193" t="s">
        <v>262</v>
      </c>
      <c r="B18" s="553">
        <f t="shared" ref="B18:J18" si="1">B10+B11+B12+B13-B14-B15-B16</f>
        <v>50000000000</v>
      </c>
      <c r="C18" s="553">
        <f t="shared" si="1"/>
        <v>13510260157</v>
      </c>
      <c r="D18" s="553">
        <f t="shared" si="1"/>
        <v>0</v>
      </c>
      <c r="E18" s="553">
        <f t="shared" si="1"/>
        <v>0</v>
      </c>
      <c r="F18" s="553">
        <f t="shared" si="1"/>
        <v>3057911703</v>
      </c>
      <c r="G18" s="553">
        <f t="shared" si="1"/>
        <v>775138871</v>
      </c>
      <c r="H18" s="553">
        <f t="shared" si="1"/>
        <v>0</v>
      </c>
      <c r="I18" s="553">
        <f>I10+I11+I12+I13-I14-I15-I16</f>
        <v>-47934802092</v>
      </c>
      <c r="J18" s="553">
        <f t="shared" si="1"/>
        <v>0</v>
      </c>
      <c r="K18" s="554">
        <f>SUM(B18:J18)</f>
        <v>19408508639</v>
      </c>
      <c r="L18" s="555"/>
    </row>
    <row r="19" spans="1:14" s="556" customFormat="1" ht="17.25" customHeight="1">
      <c r="A19" s="193" t="s">
        <v>263</v>
      </c>
      <c r="B19" s="528">
        <f t="shared" ref="B19:I19" si="2">B18</f>
        <v>50000000000</v>
      </c>
      <c r="C19" s="528">
        <f t="shared" si="2"/>
        <v>13510260157</v>
      </c>
      <c r="D19" s="528">
        <f t="shared" si="2"/>
        <v>0</v>
      </c>
      <c r="E19" s="528">
        <f t="shared" si="2"/>
        <v>0</v>
      </c>
      <c r="F19" s="528">
        <f t="shared" si="2"/>
        <v>3057911703</v>
      </c>
      <c r="G19" s="528">
        <f t="shared" si="2"/>
        <v>775138871</v>
      </c>
      <c r="H19" s="528">
        <f t="shared" si="2"/>
        <v>0</v>
      </c>
      <c r="I19" s="528">
        <f t="shared" si="2"/>
        <v>-47934802092</v>
      </c>
      <c r="J19" s="530"/>
      <c r="K19" s="554">
        <f t="shared" si="0"/>
        <v>19408508639</v>
      </c>
      <c r="L19" s="555"/>
    </row>
    <row r="20" spans="1:14" s="532" customFormat="1" ht="17.25" customHeight="1">
      <c r="A20" s="192" t="s">
        <v>264</v>
      </c>
      <c r="B20" s="535"/>
      <c r="C20" s="553"/>
      <c r="D20" s="535"/>
      <c r="E20" s="553">
        <v>0</v>
      </c>
      <c r="F20" s="553">
        <v>0</v>
      </c>
      <c r="G20" s="535"/>
      <c r="H20" s="535"/>
      <c r="I20" s="535">
        <v>0</v>
      </c>
      <c r="J20" s="539"/>
      <c r="K20" s="540">
        <f t="shared" si="0"/>
        <v>0</v>
      </c>
    </row>
    <row r="21" spans="1:14" s="532" customFormat="1" ht="17.25" customHeight="1">
      <c r="A21" s="192" t="s">
        <v>265</v>
      </c>
      <c r="B21" s="535"/>
      <c r="C21" s="535"/>
      <c r="D21" s="535"/>
      <c r="E21" s="535"/>
      <c r="F21" s="535"/>
      <c r="G21" s="535"/>
      <c r="H21" s="535"/>
      <c r="I21" s="535"/>
      <c r="J21" s="535"/>
      <c r="K21" s="536">
        <f t="shared" si="0"/>
        <v>0</v>
      </c>
    </row>
    <row r="22" spans="1:14" s="532" customFormat="1" ht="17.25" customHeight="1">
      <c r="A22" s="192" t="s">
        <v>258</v>
      </c>
      <c r="B22" s="535"/>
      <c r="C22" s="535"/>
      <c r="D22" s="550"/>
      <c r="E22" s="535"/>
      <c r="F22" s="535"/>
      <c r="G22" s="535"/>
      <c r="H22" s="535"/>
      <c r="I22" s="535"/>
      <c r="J22" s="539"/>
      <c r="K22" s="540">
        <f t="shared" si="0"/>
        <v>0</v>
      </c>
    </row>
    <row r="23" spans="1:14" s="532" customFormat="1" ht="17.25" customHeight="1">
      <c r="A23" s="192" t="s">
        <v>266</v>
      </c>
      <c r="B23" s="535"/>
      <c r="C23" s="535"/>
      <c r="D23" s="535"/>
      <c r="E23" s="535"/>
      <c r="F23" s="535"/>
      <c r="G23" s="535"/>
      <c r="H23" s="535"/>
      <c r="I23" s="535">
        <v>0</v>
      </c>
      <c r="J23" s="539"/>
      <c r="K23" s="540">
        <f t="shared" si="0"/>
        <v>0</v>
      </c>
    </row>
    <row r="24" spans="1:14" s="532" customFormat="1" ht="17.25" customHeight="1">
      <c r="A24" s="192" t="s">
        <v>267</v>
      </c>
      <c r="B24" s="535"/>
      <c r="C24" s="535"/>
      <c r="D24" s="535"/>
      <c r="E24" s="535"/>
      <c r="F24" s="535"/>
      <c r="G24" s="535"/>
      <c r="H24" s="535"/>
      <c r="I24" s="535">
        <f>-KQKD!C24</f>
        <v>803923115</v>
      </c>
      <c r="J24" s="535"/>
      <c r="K24" s="540">
        <f t="shared" si="0"/>
        <v>803923115</v>
      </c>
    </row>
    <row r="25" spans="1:14" s="532" customFormat="1" ht="17.25" customHeight="1">
      <c r="A25" s="192" t="s">
        <v>261</v>
      </c>
      <c r="B25" s="535"/>
      <c r="C25" s="535"/>
      <c r="D25" s="550"/>
      <c r="E25" s="535"/>
      <c r="F25" s="535"/>
      <c r="G25" s="535"/>
      <c r="H25" s="535"/>
      <c r="I25" s="535"/>
      <c r="J25" s="535">
        <v>0</v>
      </c>
      <c r="K25" s="540">
        <f t="shared" si="0"/>
        <v>0</v>
      </c>
      <c r="L25" s="557"/>
    </row>
    <row r="26" spans="1:14" s="520" customFormat="1" ht="8.25" customHeight="1">
      <c r="A26" s="193"/>
      <c r="B26" s="558"/>
      <c r="C26" s="558"/>
      <c r="D26" s="558"/>
      <c r="E26" s="558"/>
      <c r="F26" s="535"/>
      <c r="G26" s="535"/>
      <c r="H26" s="558"/>
      <c r="I26" s="559"/>
      <c r="J26" s="560"/>
      <c r="K26" s="540">
        <f t="shared" si="0"/>
        <v>0</v>
      </c>
      <c r="L26" s="561"/>
    </row>
    <row r="27" spans="1:14" s="556" customFormat="1" thickBot="1">
      <c r="A27" s="194" t="s">
        <v>268</v>
      </c>
      <c r="B27" s="562">
        <f t="shared" ref="B27:J27" si="3">B19+B20+B21+B22-B23-B24-B25</f>
        <v>50000000000</v>
      </c>
      <c r="C27" s="562">
        <f t="shared" si="3"/>
        <v>13510260157</v>
      </c>
      <c r="D27" s="562">
        <f t="shared" si="3"/>
        <v>0</v>
      </c>
      <c r="E27" s="562">
        <f t="shared" si="3"/>
        <v>0</v>
      </c>
      <c r="F27" s="562">
        <f t="shared" si="3"/>
        <v>3057911703</v>
      </c>
      <c r="G27" s="562">
        <f t="shared" si="3"/>
        <v>775138871</v>
      </c>
      <c r="H27" s="562">
        <f t="shared" si="3"/>
        <v>0</v>
      </c>
      <c r="I27" s="562">
        <f>I19+I20+I21+I22-I23-I24-I25</f>
        <v>-48738725207</v>
      </c>
      <c r="J27" s="562">
        <f t="shared" si="3"/>
        <v>0</v>
      </c>
      <c r="K27" s="563">
        <f>SUM(B27:J27)</f>
        <v>18604585524</v>
      </c>
      <c r="L27" s="564"/>
    </row>
    <row r="28" spans="1:14" s="566" customFormat="1" ht="16.5" thickTop="1">
      <c r="A28" s="565"/>
      <c r="B28" s="565">
        <f>+B27-CD!D92</f>
        <v>0</v>
      </c>
      <c r="C28" s="565">
        <f>+C27-CD!D93</f>
        <v>0</v>
      </c>
      <c r="D28" s="565">
        <v>0</v>
      </c>
      <c r="E28" s="565">
        <v>0</v>
      </c>
      <c r="F28" s="565">
        <f>+F27-CD!D98</f>
        <v>0</v>
      </c>
      <c r="G28" s="565">
        <f>+G27-CD!D99</f>
        <v>0</v>
      </c>
      <c r="H28" s="565">
        <v>0</v>
      </c>
      <c r="I28" s="566">
        <f>+I27-CD!D101</f>
        <v>0</v>
      </c>
      <c r="J28" s="566">
        <v>0</v>
      </c>
      <c r="L28" s="567"/>
    </row>
    <row r="29" spans="1:14" ht="16.5" customHeight="1">
      <c r="A29" s="1060"/>
      <c r="B29" s="1060"/>
      <c r="C29" s="1060"/>
      <c r="D29" s="1060"/>
      <c r="E29" s="1060"/>
      <c r="F29" s="1060"/>
      <c r="G29" s="1060"/>
      <c r="H29" s="1060"/>
      <c r="I29" s="1060"/>
      <c r="J29" s="1060"/>
      <c r="K29" s="1060"/>
      <c r="L29" s="567"/>
    </row>
    <row r="30" spans="1:14" ht="6.75" customHeight="1">
      <c r="A30" s="569"/>
      <c r="B30" s="570"/>
      <c r="C30" s="570"/>
      <c r="D30" s="570"/>
      <c r="E30" s="570"/>
      <c r="F30" s="570"/>
      <c r="G30" s="571"/>
      <c r="H30" s="571"/>
    </row>
    <row r="31" spans="1:14" ht="34.5" customHeight="1">
      <c r="A31" s="1061"/>
      <c r="B31" s="1061"/>
      <c r="C31" s="1061"/>
      <c r="D31" s="1061"/>
      <c r="E31" s="1061"/>
      <c r="F31" s="1061"/>
      <c r="G31" s="1061"/>
      <c r="H31" s="1061"/>
      <c r="I31" s="1061"/>
      <c r="J31" s="1061"/>
      <c r="K31" s="1061"/>
    </row>
    <row r="32" spans="1:14">
      <c r="A32" s="569"/>
      <c r="B32" s="570"/>
      <c r="C32" s="570"/>
      <c r="D32" s="570"/>
      <c r="E32" s="570"/>
      <c r="F32" s="570"/>
      <c r="G32" s="571"/>
      <c r="H32" s="571"/>
    </row>
    <row r="33" spans="1:12">
      <c r="A33" s="569"/>
      <c r="B33" s="570"/>
      <c r="C33" s="570"/>
      <c r="D33" s="570"/>
      <c r="E33" s="570"/>
      <c r="F33" s="570"/>
      <c r="G33" s="571"/>
      <c r="H33" s="571"/>
    </row>
    <row r="34" spans="1:12">
      <c r="A34" s="569"/>
      <c r="B34" s="570"/>
      <c r="C34" s="570"/>
      <c r="D34" s="570"/>
      <c r="E34" s="570"/>
      <c r="F34" s="570"/>
      <c r="G34" s="571"/>
      <c r="H34" s="571"/>
    </row>
    <row r="35" spans="1:12">
      <c r="A35" s="569"/>
      <c r="B35" s="570"/>
      <c r="C35" s="570"/>
      <c r="D35" s="570"/>
      <c r="E35" s="570"/>
      <c r="F35" s="570"/>
      <c r="G35" s="571"/>
      <c r="H35" s="571"/>
    </row>
    <row r="36" spans="1:12">
      <c r="A36" s="569"/>
      <c r="B36" s="570"/>
      <c r="C36" s="570"/>
      <c r="D36" s="570"/>
      <c r="E36" s="570"/>
      <c r="F36" s="570"/>
      <c r="G36" s="571"/>
      <c r="H36" s="571"/>
    </row>
    <row r="37" spans="1:12">
      <c r="A37" s="569"/>
      <c r="B37" s="570"/>
      <c r="C37" s="570"/>
      <c r="D37" s="570"/>
      <c r="E37" s="570"/>
      <c r="F37" s="570"/>
      <c r="G37" s="571"/>
      <c r="H37" s="571"/>
    </row>
    <row r="38" spans="1:12">
      <c r="A38" s="569"/>
      <c r="B38" s="570"/>
      <c r="C38" s="570"/>
      <c r="D38" s="570"/>
      <c r="E38" s="570"/>
      <c r="F38" s="570"/>
      <c r="G38" s="571"/>
      <c r="H38" s="571"/>
    </row>
    <row r="39" spans="1:12">
      <c r="A39" s="569"/>
      <c r="B39" s="570"/>
      <c r="C39" s="570"/>
      <c r="D39" s="570"/>
      <c r="E39" s="570"/>
      <c r="F39" s="570"/>
      <c r="G39" s="571"/>
      <c r="H39" s="571"/>
    </row>
    <row r="40" spans="1:12">
      <c r="A40" s="569"/>
      <c r="B40" s="570"/>
      <c r="C40" s="570"/>
      <c r="D40" s="570"/>
      <c r="E40" s="570"/>
      <c r="F40" s="570"/>
      <c r="G40" s="571"/>
      <c r="H40" s="571"/>
    </row>
    <row r="41" spans="1:12">
      <c r="A41" s="569"/>
      <c r="B41" s="570"/>
      <c r="C41" s="570"/>
      <c r="D41" s="570"/>
      <c r="E41" s="570"/>
      <c r="F41" s="570"/>
      <c r="G41" s="571"/>
      <c r="H41" s="571"/>
    </row>
    <row r="42" spans="1:12">
      <c r="A42" s="569"/>
      <c r="B42" s="570"/>
      <c r="C42" s="570"/>
      <c r="D42" s="570"/>
      <c r="E42" s="570"/>
      <c r="F42" s="570"/>
      <c r="G42" s="571"/>
      <c r="H42" s="571"/>
    </row>
    <row r="43" spans="1:12">
      <c r="A43" s="573"/>
      <c r="B43" s="570"/>
      <c r="C43" s="570"/>
      <c r="D43" s="570"/>
      <c r="E43" s="570"/>
      <c r="F43" s="570"/>
      <c r="G43" s="571"/>
      <c r="H43" s="571"/>
    </row>
    <row r="44" spans="1:12">
      <c r="A44" s="569"/>
      <c r="B44" s="570"/>
      <c r="C44" s="570"/>
      <c r="D44" s="570"/>
      <c r="E44" s="570"/>
      <c r="F44" s="570"/>
      <c r="G44" s="571"/>
      <c r="H44" s="571"/>
    </row>
    <row r="45" spans="1:12" s="517" customFormat="1">
      <c r="A45" s="573"/>
      <c r="B45" s="574"/>
      <c r="C45" s="574"/>
      <c r="D45" s="574"/>
      <c r="E45" s="574"/>
      <c r="F45" s="574"/>
      <c r="G45" s="575"/>
      <c r="H45" s="575"/>
      <c r="I45" s="575"/>
      <c r="J45" s="575"/>
      <c r="K45" s="575"/>
      <c r="L45" s="575"/>
    </row>
    <row r="51" spans="1:12" s="517" customFormat="1">
      <c r="B51" s="576"/>
      <c r="C51" s="576"/>
      <c r="D51" s="576"/>
      <c r="E51" s="576"/>
      <c r="F51" s="576"/>
      <c r="G51" s="575"/>
      <c r="H51" s="575"/>
      <c r="I51" s="575"/>
      <c r="J51" s="575"/>
      <c r="K51" s="575"/>
      <c r="L51" s="575"/>
    </row>
    <row r="52" spans="1:12" s="517" customFormat="1">
      <c r="B52" s="576"/>
      <c r="C52" s="576"/>
      <c r="D52" s="576"/>
      <c r="E52" s="576"/>
      <c r="F52" s="576"/>
      <c r="G52" s="575"/>
      <c r="H52" s="575"/>
      <c r="I52" s="575"/>
      <c r="J52" s="575"/>
      <c r="K52" s="575"/>
      <c r="L52" s="575"/>
    </row>
    <row r="54" spans="1:12" s="517" customFormat="1">
      <c r="A54" s="573"/>
      <c r="B54" s="574"/>
      <c r="C54" s="574"/>
      <c r="D54" s="574"/>
      <c r="E54" s="574"/>
      <c r="F54" s="574"/>
      <c r="G54" s="575"/>
      <c r="H54" s="575"/>
      <c r="I54" s="575"/>
      <c r="J54" s="575"/>
      <c r="K54" s="575"/>
      <c r="L54" s="575"/>
    </row>
    <row r="55" spans="1:12" s="517" customFormat="1">
      <c r="A55" s="573"/>
      <c r="B55" s="574"/>
      <c r="C55" s="574"/>
      <c r="D55" s="574"/>
      <c r="E55" s="574"/>
      <c r="F55" s="574"/>
      <c r="G55" s="575"/>
      <c r="H55" s="575"/>
      <c r="I55" s="575"/>
      <c r="J55" s="575"/>
      <c r="K55" s="575"/>
      <c r="L55" s="575"/>
    </row>
    <row r="56" spans="1:12">
      <c r="A56" s="569"/>
      <c r="B56" s="570"/>
    </row>
    <row r="57" spans="1:12">
      <c r="A57" s="569"/>
      <c r="B57" s="570"/>
    </row>
    <row r="58" spans="1:12">
      <c r="A58" s="569"/>
      <c r="B58" s="570"/>
    </row>
    <row r="59" spans="1:12">
      <c r="A59" s="569"/>
      <c r="B59" s="570"/>
    </row>
    <row r="60" spans="1:12">
      <c r="A60" s="569"/>
      <c r="B60" s="570"/>
    </row>
    <row r="61" spans="1:12">
      <c r="A61" s="578"/>
      <c r="B61" s="570"/>
    </row>
    <row r="62" spans="1:12">
      <c r="A62" s="578"/>
      <c r="B62" s="570"/>
    </row>
    <row r="63" spans="1:12">
      <c r="A63" s="578"/>
      <c r="B63" s="570"/>
    </row>
    <row r="64" spans="1:12">
      <c r="A64" s="578"/>
      <c r="B64" s="570"/>
    </row>
    <row r="65" spans="1:12">
      <c r="A65" s="569"/>
      <c r="B65" s="570"/>
    </row>
    <row r="66" spans="1:12">
      <c r="A66" s="569"/>
      <c r="B66" s="570"/>
    </row>
    <row r="67" spans="1:12">
      <c r="A67" s="569"/>
      <c r="B67" s="570"/>
    </row>
    <row r="68" spans="1:12">
      <c r="A68" s="579"/>
      <c r="B68" s="580"/>
      <c r="C68" s="580"/>
      <c r="D68" s="580"/>
      <c r="E68" s="580"/>
      <c r="F68" s="580"/>
    </row>
    <row r="70" spans="1:12" s="517" customFormat="1">
      <c r="A70" s="573"/>
      <c r="B70" s="574"/>
      <c r="C70" s="574"/>
      <c r="D70" s="574"/>
      <c r="E70" s="574"/>
      <c r="F70" s="574"/>
      <c r="G70" s="575"/>
      <c r="H70" s="575"/>
      <c r="I70" s="575"/>
      <c r="J70" s="575"/>
      <c r="K70" s="575"/>
      <c r="L70" s="575"/>
    </row>
    <row r="71" spans="1:12" s="517" customFormat="1">
      <c r="A71" s="573"/>
      <c r="B71" s="574"/>
      <c r="C71" s="574"/>
      <c r="D71" s="574"/>
      <c r="E71" s="574"/>
      <c r="F71" s="574"/>
      <c r="G71" s="575"/>
      <c r="H71" s="575"/>
      <c r="I71" s="575"/>
      <c r="J71" s="575"/>
      <c r="K71" s="575"/>
      <c r="L71" s="575"/>
    </row>
    <row r="73" spans="1:12">
      <c r="A73" s="569"/>
      <c r="B73" s="570"/>
    </row>
    <row r="74" spans="1:12">
      <c r="A74" s="569"/>
      <c r="B74" s="570"/>
    </row>
    <row r="75" spans="1:12">
      <c r="A75" s="569"/>
      <c r="B75" s="570"/>
    </row>
    <row r="76" spans="1:12">
      <c r="A76" s="569"/>
      <c r="B76" s="570"/>
    </row>
    <row r="77" spans="1:12">
      <c r="A77" s="569"/>
      <c r="B77" s="570"/>
    </row>
    <row r="78" spans="1:12">
      <c r="A78" s="569"/>
      <c r="B78" s="570"/>
    </row>
    <row r="79" spans="1:12">
      <c r="A79" s="569"/>
      <c r="B79" s="570"/>
    </row>
    <row r="80" spans="1:12" s="517" customFormat="1">
      <c r="A80" s="573"/>
      <c r="B80" s="580"/>
      <c r="C80" s="576"/>
      <c r="D80" s="576"/>
      <c r="E80" s="576"/>
      <c r="F80" s="576"/>
      <c r="G80" s="575"/>
      <c r="H80" s="575"/>
      <c r="I80" s="575"/>
      <c r="J80" s="575"/>
      <c r="K80" s="575"/>
      <c r="L80" s="575"/>
    </row>
    <row r="81" spans="1:12">
      <c r="A81" s="569"/>
      <c r="B81" s="580"/>
    </row>
    <row r="82" spans="1:12" s="517" customFormat="1">
      <c r="A82" s="573"/>
      <c r="B82" s="580"/>
      <c r="C82" s="576"/>
      <c r="D82" s="576"/>
      <c r="E82" s="576"/>
      <c r="F82" s="576"/>
      <c r="G82" s="575"/>
      <c r="H82" s="575"/>
      <c r="I82" s="575"/>
      <c r="J82" s="575"/>
      <c r="K82" s="575"/>
      <c r="L82" s="575"/>
    </row>
    <row r="83" spans="1:12">
      <c r="A83" s="569"/>
      <c r="B83" s="570"/>
    </row>
    <row r="84" spans="1:12">
      <c r="A84" s="581"/>
    </row>
    <row r="88" spans="1:12" s="517" customFormat="1">
      <c r="A88" s="573"/>
      <c r="B88" s="574"/>
      <c r="C88" s="574"/>
      <c r="D88" s="574"/>
      <c r="E88" s="574"/>
      <c r="F88" s="574"/>
      <c r="G88" s="575"/>
      <c r="H88" s="575"/>
      <c r="I88" s="575"/>
      <c r="J88" s="575"/>
      <c r="K88" s="575"/>
      <c r="L88" s="575"/>
    </row>
    <row r="92" spans="1:12">
      <c r="A92" s="582"/>
    </row>
    <row r="94" spans="1:12" s="517" customFormat="1">
      <c r="B94" s="576"/>
      <c r="C94" s="576"/>
      <c r="D94" s="576"/>
      <c r="E94" s="576"/>
      <c r="F94" s="576"/>
      <c r="G94" s="575"/>
      <c r="H94" s="575"/>
      <c r="I94" s="575"/>
      <c r="J94" s="575"/>
      <c r="K94" s="575"/>
      <c r="L94" s="575"/>
    </row>
    <row r="96" spans="1:12" s="517" customFormat="1">
      <c r="A96" s="573"/>
      <c r="B96" s="574"/>
      <c r="C96" s="574"/>
      <c r="D96" s="574"/>
      <c r="E96" s="574"/>
      <c r="F96" s="574"/>
      <c r="G96" s="575"/>
      <c r="H96" s="575"/>
      <c r="I96" s="575"/>
      <c r="J96" s="575"/>
      <c r="K96" s="575"/>
      <c r="L96" s="575"/>
    </row>
    <row r="100" spans="1:12">
      <c r="A100" s="583"/>
    </row>
    <row r="101" spans="1:12">
      <c r="A101" s="583"/>
    </row>
    <row r="102" spans="1:12">
      <c r="A102" s="583"/>
    </row>
    <row r="103" spans="1:12">
      <c r="A103" s="584"/>
    </row>
    <row r="104" spans="1:12">
      <c r="A104" s="584"/>
    </row>
    <row r="105" spans="1:12">
      <c r="A105" s="584"/>
    </row>
    <row r="107" spans="1:12" s="517" customFormat="1">
      <c r="A107" s="585"/>
      <c r="B107" s="576"/>
      <c r="C107" s="576"/>
      <c r="D107" s="576"/>
      <c r="E107" s="576"/>
      <c r="F107" s="576"/>
      <c r="G107" s="575"/>
      <c r="H107" s="575"/>
      <c r="I107" s="575"/>
      <c r="J107" s="575"/>
      <c r="K107" s="575"/>
      <c r="L107" s="575"/>
    </row>
    <row r="109" spans="1:12" s="517" customFormat="1">
      <c r="B109" s="576"/>
      <c r="C109" s="576"/>
      <c r="D109" s="576"/>
      <c r="E109" s="576"/>
      <c r="F109" s="576"/>
      <c r="G109" s="575"/>
      <c r="H109" s="575"/>
      <c r="I109" s="575"/>
      <c r="J109" s="575"/>
      <c r="K109" s="575"/>
      <c r="L109" s="575"/>
    </row>
    <row r="110" spans="1:12" s="517" customFormat="1">
      <c r="B110" s="576"/>
      <c r="C110" s="576"/>
      <c r="D110" s="576"/>
      <c r="E110" s="576"/>
      <c r="F110" s="576"/>
      <c r="G110" s="575"/>
      <c r="H110" s="575"/>
      <c r="I110" s="575"/>
      <c r="J110" s="575"/>
      <c r="K110" s="575"/>
      <c r="L110" s="575"/>
    </row>
    <row r="112" spans="1:12">
      <c r="A112" s="517"/>
    </row>
    <row r="115" spans="1:12">
      <c r="A115" s="517"/>
    </row>
    <row r="117" spans="1:12" s="517" customFormat="1">
      <c r="A117" s="573"/>
      <c r="B117" s="574"/>
      <c r="C117" s="574"/>
      <c r="D117" s="574"/>
      <c r="E117" s="574"/>
      <c r="F117" s="574"/>
      <c r="G117" s="575"/>
      <c r="H117" s="575"/>
      <c r="I117" s="575"/>
      <c r="J117" s="575"/>
      <c r="K117" s="575"/>
      <c r="L117" s="575"/>
    </row>
    <row r="121" spans="1:12">
      <c r="A121" s="582"/>
    </row>
    <row r="122" spans="1:12">
      <c r="A122" s="582"/>
    </row>
    <row r="123" spans="1:12">
      <c r="A123" s="517"/>
    </row>
    <row r="125" spans="1:12" s="517" customFormat="1">
      <c r="B125" s="576"/>
      <c r="C125" s="576"/>
      <c r="D125" s="576"/>
      <c r="E125" s="576"/>
      <c r="F125" s="576"/>
      <c r="G125" s="575"/>
      <c r="H125" s="575"/>
      <c r="I125" s="575"/>
      <c r="J125" s="575"/>
      <c r="K125" s="575"/>
      <c r="L125" s="575"/>
    </row>
    <row r="126" spans="1:12" s="517" customFormat="1">
      <c r="B126" s="576"/>
      <c r="C126" s="576"/>
      <c r="D126" s="576"/>
      <c r="E126" s="576"/>
      <c r="F126" s="576"/>
      <c r="G126" s="575"/>
      <c r="H126" s="575"/>
      <c r="I126" s="575"/>
      <c r="J126" s="575"/>
      <c r="K126" s="575"/>
      <c r="L126" s="575"/>
    </row>
    <row r="127" spans="1:12" s="517" customFormat="1">
      <c r="B127" s="576"/>
      <c r="C127" s="576"/>
      <c r="D127" s="576"/>
      <c r="E127" s="576"/>
      <c r="F127" s="576"/>
      <c r="G127" s="575"/>
      <c r="H127" s="575"/>
      <c r="I127" s="575"/>
      <c r="J127" s="575"/>
      <c r="K127" s="575"/>
      <c r="L127" s="575"/>
    </row>
    <row r="129" spans="2:12" s="517" customFormat="1">
      <c r="B129" s="576"/>
      <c r="C129" s="576"/>
      <c r="D129" s="576"/>
      <c r="E129" s="576"/>
      <c r="F129" s="576"/>
      <c r="G129" s="575"/>
      <c r="H129" s="575"/>
      <c r="I129" s="575"/>
      <c r="J129" s="575"/>
      <c r="K129" s="575"/>
      <c r="L129" s="575"/>
    </row>
    <row r="131" spans="2:12" s="517" customFormat="1">
      <c r="B131" s="574"/>
      <c r="C131" s="574"/>
      <c r="D131" s="574"/>
      <c r="E131" s="574"/>
      <c r="F131" s="574"/>
      <c r="G131" s="575"/>
      <c r="H131" s="575"/>
      <c r="I131" s="575"/>
      <c r="J131" s="575"/>
      <c r="K131" s="575"/>
      <c r="L131" s="575"/>
    </row>
    <row r="139" spans="2:12" s="517" customFormat="1">
      <c r="B139" s="574"/>
      <c r="C139" s="574"/>
      <c r="D139" s="574"/>
      <c r="E139" s="574"/>
      <c r="F139" s="574"/>
      <c r="G139" s="575"/>
      <c r="H139" s="575"/>
      <c r="I139" s="575"/>
      <c r="J139" s="575"/>
      <c r="K139" s="575"/>
      <c r="L139" s="575"/>
    </row>
    <row r="146" spans="2:12" s="517" customFormat="1">
      <c r="B146" s="576"/>
      <c r="C146" s="576"/>
      <c r="D146" s="576"/>
      <c r="E146" s="576"/>
      <c r="F146" s="576"/>
      <c r="G146" s="575"/>
      <c r="H146" s="575"/>
      <c r="I146" s="575"/>
      <c r="J146" s="575"/>
      <c r="K146" s="575"/>
      <c r="L146" s="575"/>
    </row>
    <row r="148" spans="2:12" s="517" customFormat="1">
      <c r="B148" s="574"/>
      <c r="C148" s="574"/>
      <c r="D148" s="574"/>
      <c r="E148" s="574"/>
      <c r="F148" s="574"/>
      <c r="G148" s="575"/>
      <c r="H148" s="575"/>
      <c r="I148" s="575"/>
      <c r="J148" s="575"/>
      <c r="K148" s="575"/>
      <c r="L148" s="575"/>
    </row>
    <row r="153" spans="2:12" s="517" customFormat="1">
      <c r="B153" s="576"/>
      <c r="C153" s="576"/>
      <c r="D153" s="576"/>
      <c r="E153" s="576"/>
      <c r="F153" s="576"/>
      <c r="G153" s="575"/>
      <c r="H153" s="575"/>
      <c r="I153" s="575"/>
      <c r="J153" s="575"/>
      <c r="K153" s="575"/>
      <c r="L153" s="575"/>
    </row>
    <row r="155" spans="2:12" s="517" customFormat="1">
      <c r="B155" s="574"/>
      <c r="C155" s="574"/>
      <c r="D155" s="574"/>
      <c r="E155" s="574"/>
      <c r="F155" s="574"/>
      <c r="G155" s="575"/>
      <c r="H155" s="575"/>
      <c r="I155" s="575"/>
      <c r="J155" s="575"/>
      <c r="K155" s="575"/>
      <c r="L155" s="575"/>
    </row>
    <row r="156" spans="2:12" s="517" customFormat="1">
      <c r="B156" s="576"/>
      <c r="C156" s="576"/>
      <c r="D156" s="576"/>
      <c r="E156" s="576"/>
      <c r="F156" s="576"/>
      <c r="G156" s="575"/>
      <c r="H156" s="575"/>
      <c r="I156" s="575"/>
      <c r="J156" s="575"/>
      <c r="K156" s="575"/>
      <c r="L156" s="575"/>
    </row>
    <row r="157" spans="2:12" s="517" customFormat="1">
      <c r="B157" s="576"/>
      <c r="C157" s="576"/>
      <c r="D157" s="576"/>
      <c r="E157" s="576"/>
      <c r="F157" s="576"/>
      <c r="G157" s="575"/>
      <c r="H157" s="575"/>
      <c r="I157" s="575"/>
      <c r="J157" s="575"/>
      <c r="K157" s="575"/>
      <c r="L157" s="575"/>
    </row>
    <row r="167" spans="2:12" s="517" customFormat="1">
      <c r="B167" s="574"/>
      <c r="C167" s="574"/>
      <c r="D167" s="574"/>
      <c r="E167" s="574"/>
      <c r="F167" s="574"/>
      <c r="G167" s="575"/>
      <c r="H167" s="575"/>
      <c r="I167" s="575"/>
      <c r="J167" s="575"/>
      <c r="K167" s="575"/>
      <c r="L167" s="575"/>
    </row>
    <row r="168" spans="2:12" s="517" customFormat="1">
      <c r="B168" s="576"/>
      <c r="C168" s="576"/>
      <c r="D168" s="576"/>
      <c r="E168" s="576"/>
      <c r="F168" s="576"/>
      <c r="G168" s="575"/>
      <c r="H168" s="575"/>
      <c r="I168" s="575"/>
      <c r="J168" s="575"/>
      <c r="K168" s="575"/>
      <c r="L168" s="575"/>
    </row>
    <row r="172" spans="2:12" s="517" customFormat="1">
      <c r="B172" s="576"/>
      <c r="C172" s="576"/>
      <c r="D172" s="576"/>
      <c r="E172" s="576"/>
      <c r="F172" s="576"/>
      <c r="G172" s="575"/>
      <c r="H172" s="575"/>
      <c r="I172" s="575"/>
      <c r="J172" s="575"/>
      <c r="K172" s="575"/>
      <c r="L172" s="575"/>
    </row>
    <row r="174" spans="2:12" s="517" customFormat="1">
      <c r="B174" s="574"/>
      <c r="C174" s="574"/>
      <c r="D174" s="574"/>
      <c r="E174" s="574"/>
      <c r="F174" s="574"/>
      <c r="G174" s="575"/>
      <c r="H174" s="575"/>
      <c r="I174" s="575"/>
      <c r="J174" s="575"/>
      <c r="K174" s="575"/>
      <c r="L174" s="575"/>
    </row>
    <row r="179" spans="2:12" s="517" customFormat="1">
      <c r="B179" s="576"/>
      <c r="C179" s="576"/>
      <c r="D179" s="576"/>
      <c r="E179" s="576"/>
      <c r="F179" s="576"/>
      <c r="G179" s="575"/>
      <c r="H179" s="575"/>
      <c r="I179" s="575"/>
      <c r="J179" s="575"/>
      <c r="K179" s="575"/>
      <c r="L179" s="575"/>
    </row>
    <row r="181" spans="2:12" s="517" customFormat="1">
      <c r="B181" s="574"/>
      <c r="C181" s="574"/>
      <c r="D181" s="574"/>
      <c r="E181" s="574"/>
      <c r="F181" s="574"/>
      <c r="G181" s="575"/>
      <c r="H181" s="575"/>
      <c r="I181" s="575"/>
      <c r="J181" s="575"/>
      <c r="K181" s="575"/>
      <c r="L181" s="575"/>
    </row>
    <row r="192" spans="2:12" s="517" customFormat="1">
      <c r="B192" s="576"/>
      <c r="C192" s="576"/>
      <c r="D192" s="576"/>
      <c r="E192" s="576"/>
      <c r="F192" s="576"/>
      <c r="G192" s="575"/>
      <c r="H192" s="575"/>
      <c r="I192" s="575"/>
      <c r="J192" s="575"/>
      <c r="K192" s="575"/>
      <c r="L192" s="575"/>
    </row>
    <row r="194" spans="2:12" s="517" customFormat="1">
      <c r="B194" s="574"/>
      <c r="C194" s="574"/>
      <c r="D194" s="574"/>
      <c r="E194" s="574"/>
      <c r="F194" s="574"/>
      <c r="G194" s="575"/>
      <c r="H194" s="575"/>
      <c r="I194" s="575"/>
      <c r="J194" s="575"/>
      <c r="K194" s="575"/>
      <c r="L194" s="575"/>
    </row>
    <row r="200" spans="2:12">
      <c r="B200" s="576"/>
      <c r="C200" s="576"/>
      <c r="D200" s="576"/>
      <c r="E200" s="576"/>
      <c r="F200" s="576"/>
    </row>
    <row r="202" spans="2:12" s="517" customFormat="1">
      <c r="B202" s="574"/>
      <c r="C202" s="574"/>
      <c r="D202" s="574"/>
      <c r="E202" s="574"/>
      <c r="F202" s="574"/>
      <c r="G202" s="575"/>
      <c r="H202" s="575"/>
      <c r="I202" s="575"/>
      <c r="J202" s="575"/>
      <c r="K202" s="575"/>
      <c r="L202" s="575"/>
    </row>
    <row r="203" spans="2:12" s="517" customFormat="1">
      <c r="B203" s="574"/>
      <c r="C203" s="574"/>
      <c r="D203" s="574"/>
      <c r="E203" s="574"/>
      <c r="F203" s="574"/>
      <c r="G203" s="575"/>
      <c r="H203" s="575"/>
      <c r="I203" s="575"/>
      <c r="J203" s="575"/>
      <c r="K203" s="575"/>
      <c r="L203" s="575"/>
    </row>
    <row r="204" spans="2:12" s="517" customFormat="1">
      <c r="B204" s="576"/>
      <c r="C204" s="576"/>
      <c r="D204" s="576"/>
      <c r="E204" s="576"/>
      <c r="F204" s="576"/>
      <c r="G204" s="575"/>
      <c r="H204" s="575"/>
      <c r="I204" s="575"/>
      <c r="J204" s="575"/>
      <c r="K204" s="575"/>
      <c r="L204" s="575"/>
    </row>
    <row r="209" spans="1:12" s="517" customFormat="1">
      <c r="B209" s="576"/>
      <c r="C209" s="576"/>
      <c r="D209" s="576"/>
      <c r="E209" s="576"/>
      <c r="F209" s="576"/>
      <c r="G209" s="575"/>
      <c r="H209" s="575"/>
      <c r="I209" s="575"/>
      <c r="J209" s="575"/>
      <c r="K209" s="575"/>
      <c r="L209" s="575"/>
    </row>
    <row r="215" spans="1:12" s="517" customFormat="1">
      <c r="B215" s="576"/>
      <c r="C215" s="576"/>
      <c r="D215" s="576"/>
      <c r="E215" s="576"/>
      <c r="F215" s="576"/>
      <c r="G215" s="575"/>
      <c r="H215" s="575"/>
      <c r="I215" s="575"/>
      <c r="J215" s="575"/>
      <c r="K215" s="575"/>
      <c r="L215" s="575"/>
    </row>
    <row r="217" spans="1:12">
      <c r="A217" s="583"/>
    </row>
    <row r="218" spans="1:12">
      <c r="A218" s="583"/>
    </row>
    <row r="219" spans="1:12">
      <c r="A219" s="583"/>
    </row>
    <row r="220" spans="1:12" s="517" customFormat="1">
      <c r="B220" s="576"/>
      <c r="C220" s="576"/>
      <c r="D220" s="576"/>
      <c r="E220" s="576"/>
      <c r="F220" s="576"/>
      <c r="G220" s="575"/>
      <c r="H220" s="575"/>
      <c r="I220" s="575"/>
      <c r="J220" s="575"/>
      <c r="K220" s="575"/>
      <c r="L220" s="575"/>
    </row>
    <row r="221" spans="1:12" s="517" customFormat="1">
      <c r="B221" s="576"/>
      <c r="C221" s="576"/>
      <c r="D221" s="576"/>
      <c r="E221" s="576"/>
      <c r="F221" s="576"/>
      <c r="G221" s="575"/>
      <c r="H221" s="575"/>
      <c r="I221" s="575"/>
      <c r="J221" s="575"/>
      <c r="K221" s="575"/>
      <c r="L221" s="575"/>
    </row>
    <row r="222" spans="1:12" s="517" customFormat="1">
      <c r="B222" s="576"/>
      <c r="C222" s="576"/>
      <c r="D222" s="576"/>
      <c r="E222" s="576"/>
      <c r="F222" s="576"/>
      <c r="G222" s="575"/>
      <c r="H222" s="575"/>
      <c r="I222" s="575"/>
      <c r="J222" s="575"/>
      <c r="K222" s="575"/>
      <c r="L222" s="575"/>
    </row>
    <row r="223" spans="1:12" s="517" customFormat="1">
      <c r="B223" s="576"/>
      <c r="C223" s="576"/>
      <c r="D223" s="576"/>
      <c r="E223" s="576"/>
      <c r="F223" s="576"/>
      <c r="G223" s="575"/>
      <c r="H223" s="575"/>
      <c r="I223" s="575"/>
      <c r="J223" s="575"/>
      <c r="K223" s="575"/>
      <c r="L223" s="575"/>
    </row>
    <row r="224" spans="1:12" s="517" customFormat="1">
      <c r="B224" s="576"/>
      <c r="C224" s="576"/>
      <c r="D224" s="576"/>
      <c r="E224" s="576"/>
      <c r="F224" s="576"/>
      <c r="G224" s="575"/>
      <c r="H224" s="575"/>
      <c r="I224" s="575"/>
      <c r="J224" s="575"/>
      <c r="K224" s="575"/>
      <c r="L224" s="575"/>
    </row>
    <row r="225" spans="1:12" s="517" customFormat="1">
      <c r="B225" s="576"/>
      <c r="C225" s="576"/>
      <c r="D225" s="576"/>
      <c r="E225" s="576"/>
      <c r="F225" s="576"/>
      <c r="G225" s="575"/>
      <c r="H225" s="575"/>
      <c r="I225" s="575"/>
      <c r="J225" s="575"/>
      <c r="K225" s="575"/>
      <c r="L225" s="575"/>
    </row>
    <row r="227" spans="1:12" s="517" customFormat="1" ht="30" customHeight="1">
      <c r="B227" s="574"/>
      <c r="C227" s="574"/>
      <c r="D227" s="574"/>
      <c r="E227" s="574"/>
      <c r="F227" s="574"/>
      <c r="G227" s="575"/>
      <c r="H227" s="575"/>
      <c r="I227" s="575"/>
      <c r="J227" s="575"/>
      <c r="K227" s="575"/>
      <c r="L227" s="575"/>
    </row>
    <row r="230" spans="1:12">
      <c r="A230" s="583"/>
    </row>
    <row r="231" spans="1:12">
      <c r="A231" s="583"/>
    </row>
    <row r="232" spans="1:12">
      <c r="A232" s="583"/>
    </row>
    <row r="233" spans="1:12">
      <c r="A233" s="583"/>
    </row>
    <row r="236" spans="1:12" s="517" customFormat="1">
      <c r="B236" s="574"/>
      <c r="C236" s="574"/>
      <c r="D236" s="574"/>
      <c r="E236" s="574"/>
      <c r="F236" s="574"/>
      <c r="G236" s="575"/>
      <c r="H236" s="575"/>
      <c r="I236" s="575"/>
      <c r="J236" s="575"/>
      <c r="K236" s="575"/>
      <c r="L236" s="575"/>
    </row>
    <row r="240" spans="1:12">
      <c r="A240" s="583"/>
    </row>
    <row r="241" spans="1:12">
      <c r="A241" s="583"/>
    </row>
    <row r="243" spans="1:12">
      <c r="A243" s="583"/>
    </row>
    <row r="244" spans="1:12">
      <c r="A244" s="583"/>
    </row>
    <row r="246" spans="1:12">
      <c r="A246" s="583"/>
    </row>
    <row r="247" spans="1:12">
      <c r="A247" s="583"/>
    </row>
    <row r="249" spans="1:12">
      <c r="A249" s="583"/>
    </row>
    <row r="251" spans="1:12" s="517" customFormat="1">
      <c r="B251" s="574"/>
      <c r="C251" s="574"/>
      <c r="D251" s="574"/>
      <c r="E251" s="574"/>
      <c r="F251" s="574"/>
      <c r="G251" s="575"/>
      <c r="H251" s="575"/>
      <c r="I251" s="575"/>
      <c r="J251" s="575"/>
      <c r="K251" s="575"/>
      <c r="L251" s="575"/>
    </row>
    <row r="252" spans="1:12" s="517" customFormat="1">
      <c r="B252" s="576"/>
      <c r="C252" s="576"/>
      <c r="D252" s="576"/>
      <c r="E252" s="576"/>
      <c r="F252" s="576"/>
      <c r="G252" s="575"/>
      <c r="H252" s="575"/>
      <c r="I252" s="575"/>
      <c r="J252" s="575"/>
      <c r="K252" s="575"/>
      <c r="L252" s="575"/>
    </row>
    <row r="253" spans="1:12" s="517" customFormat="1">
      <c r="B253" s="574"/>
      <c r="C253" s="574"/>
      <c r="D253" s="574"/>
      <c r="E253" s="574"/>
      <c r="F253" s="574"/>
      <c r="G253" s="575"/>
      <c r="H253" s="575"/>
      <c r="I253" s="575"/>
      <c r="J253" s="575"/>
      <c r="K253" s="575"/>
      <c r="L253" s="575"/>
    </row>
    <row r="255" spans="1:12" s="586" customFormat="1">
      <c r="B255" s="587"/>
      <c r="C255" s="587"/>
      <c r="D255" s="587"/>
      <c r="E255" s="587"/>
      <c r="F255" s="587"/>
      <c r="G255" s="588"/>
      <c r="H255" s="588"/>
      <c r="I255" s="588"/>
      <c r="J255" s="588"/>
      <c r="K255" s="588"/>
      <c r="L255" s="588"/>
    </row>
    <row r="256" spans="1:12">
      <c r="A256" s="583"/>
    </row>
    <row r="257" spans="1:12">
      <c r="A257" s="583"/>
    </row>
    <row r="258" spans="1:12" s="586" customFormat="1">
      <c r="B258" s="587"/>
      <c r="C258" s="587"/>
      <c r="D258" s="587"/>
      <c r="E258" s="587"/>
      <c r="F258" s="587"/>
      <c r="G258" s="588"/>
      <c r="H258" s="588"/>
      <c r="I258" s="588"/>
      <c r="J258" s="588"/>
      <c r="K258" s="588"/>
      <c r="L258" s="588"/>
    </row>
    <row r="259" spans="1:12">
      <c r="A259" s="583"/>
    </row>
    <row r="260" spans="1:12">
      <c r="A260" s="583"/>
    </row>
    <row r="261" spans="1:12">
      <c r="A261" s="583"/>
    </row>
    <row r="262" spans="1:12">
      <c r="A262" s="583"/>
    </row>
    <row r="263" spans="1:12">
      <c r="A263" s="583"/>
    </row>
    <row r="264" spans="1:12">
      <c r="A264" s="583"/>
    </row>
    <row r="265" spans="1:12" s="586" customFormat="1">
      <c r="B265" s="587"/>
      <c r="C265" s="587"/>
      <c r="D265" s="587"/>
      <c r="E265" s="587"/>
      <c r="F265" s="587"/>
      <c r="G265" s="588"/>
      <c r="H265" s="588"/>
      <c r="I265" s="588"/>
      <c r="J265" s="588"/>
      <c r="K265" s="588"/>
      <c r="L265" s="588"/>
    </row>
    <row r="266" spans="1:12">
      <c r="A266" s="583"/>
    </row>
    <row r="267" spans="1:12">
      <c r="A267" s="583"/>
    </row>
    <row r="269" spans="1:12" s="517" customFormat="1">
      <c r="B269" s="574"/>
      <c r="C269" s="574"/>
      <c r="D269" s="574"/>
      <c r="E269" s="574"/>
      <c r="F269" s="574"/>
      <c r="G269" s="575"/>
      <c r="H269" s="575"/>
      <c r="I269" s="575"/>
      <c r="J269" s="575"/>
      <c r="K269" s="575"/>
      <c r="L269" s="575"/>
    </row>
    <row r="279" spans="2:12" s="517" customFormat="1">
      <c r="B279" s="576"/>
      <c r="C279" s="576"/>
      <c r="D279" s="576"/>
      <c r="E279" s="576"/>
      <c r="F279" s="576"/>
      <c r="G279" s="575"/>
      <c r="H279" s="575"/>
      <c r="I279" s="575"/>
      <c r="J279" s="575"/>
      <c r="K279" s="575"/>
      <c r="L279" s="575"/>
    </row>
    <row r="281" spans="2:12" s="517" customFormat="1">
      <c r="B281" s="574"/>
      <c r="C281" s="574"/>
      <c r="D281" s="574"/>
      <c r="E281" s="574"/>
      <c r="F281" s="574"/>
      <c r="G281" s="575"/>
      <c r="H281" s="575"/>
      <c r="I281" s="575"/>
      <c r="J281" s="575"/>
      <c r="K281" s="575"/>
      <c r="L281" s="575"/>
    </row>
    <row r="284" spans="2:12" ht="15.75" customHeight="1"/>
    <row r="288" spans="2:12" s="517" customFormat="1">
      <c r="B288" s="576"/>
      <c r="C288" s="576"/>
      <c r="D288" s="576"/>
      <c r="E288" s="576"/>
      <c r="F288" s="576"/>
      <c r="G288" s="575"/>
      <c r="H288" s="575"/>
      <c r="I288" s="575"/>
      <c r="J288" s="575"/>
      <c r="K288" s="575"/>
      <c r="L288" s="575"/>
    </row>
    <row r="290" spans="2:12" s="517" customFormat="1">
      <c r="B290" s="574"/>
      <c r="C290" s="574"/>
      <c r="D290" s="574"/>
      <c r="E290" s="574"/>
      <c r="F290" s="574"/>
      <c r="G290" s="575"/>
      <c r="H290" s="575"/>
      <c r="I290" s="575"/>
      <c r="J290" s="575"/>
      <c r="K290" s="575"/>
      <c r="L290" s="575"/>
    </row>
    <row r="296" spans="2:12" s="517" customFormat="1">
      <c r="B296" s="576"/>
      <c r="C296" s="576"/>
      <c r="D296" s="576"/>
      <c r="E296" s="576"/>
      <c r="F296" s="576"/>
      <c r="G296" s="575"/>
      <c r="H296" s="575"/>
      <c r="I296" s="575"/>
      <c r="J296" s="575"/>
      <c r="K296" s="575"/>
      <c r="L296" s="575"/>
    </row>
    <row r="298" spans="2:12" s="517" customFormat="1">
      <c r="B298" s="574"/>
      <c r="C298" s="574"/>
      <c r="D298" s="574"/>
      <c r="E298" s="574"/>
      <c r="F298" s="574"/>
      <c r="G298" s="575"/>
      <c r="H298" s="575"/>
      <c r="I298" s="575"/>
      <c r="J298" s="575"/>
      <c r="K298" s="575"/>
      <c r="L298" s="575"/>
    </row>
    <row r="304" spans="2:12" s="517" customFormat="1">
      <c r="B304" s="576"/>
      <c r="C304" s="576"/>
      <c r="D304" s="576"/>
      <c r="E304" s="576"/>
      <c r="F304" s="576"/>
      <c r="G304" s="575"/>
      <c r="H304" s="575"/>
      <c r="I304" s="575"/>
      <c r="J304" s="575"/>
      <c r="K304" s="575"/>
      <c r="L304" s="575"/>
    </row>
    <row r="306" spans="1:12" s="517" customFormat="1">
      <c r="B306" s="574"/>
      <c r="C306" s="574"/>
      <c r="D306" s="574"/>
      <c r="E306" s="574"/>
      <c r="F306" s="574"/>
      <c r="G306" s="575"/>
      <c r="H306" s="575"/>
      <c r="I306" s="575"/>
      <c r="J306" s="575"/>
      <c r="K306" s="575"/>
      <c r="L306" s="575"/>
    </row>
    <row r="309" spans="1:12">
      <c r="A309" s="583"/>
    </row>
    <row r="310" spans="1:12">
      <c r="A310" s="583"/>
    </row>
    <row r="311" spans="1:12">
      <c r="A311" s="583"/>
    </row>
    <row r="313" spans="1:12">
      <c r="A313" s="583"/>
    </row>
    <row r="314" spans="1:12">
      <c r="A314" s="583"/>
    </row>
    <row r="315" spans="1:12">
      <c r="A315" s="583"/>
    </row>
    <row r="320" spans="1:12" s="517" customFormat="1">
      <c r="B320" s="576"/>
      <c r="C320" s="576"/>
      <c r="D320" s="576"/>
      <c r="E320" s="576"/>
      <c r="F320" s="576"/>
      <c r="G320" s="575"/>
      <c r="H320" s="575"/>
      <c r="I320" s="575"/>
      <c r="J320" s="575"/>
      <c r="K320" s="575"/>
      <c r="L320" s="575"/>
    </row>
    <row r="322" spans="1:12" s="517" customFormat="1">
      <c r="B322" s="574"/>
      <c r="C322" s="574"/>
      <c r="D322" s="574"/>
      <c r="E322" s="574"/>
      <c r="F322" s="574"/>
      <c r="G322" s="575"/>
      <c r="H322" s="575"/>
      <c r="I322" s="575"/>
      <c r="J322" s="575"/>
      <c r="K322" s="575"/>
      <c r="L322" s="575"/>
    </row>
    <row r="326" spans="1:12">
      <c r="A326" s="583"/>
    </row>
    <row r="327" spans="1:12">
      <c r="A327" s="583"/>
    </row>
  </sheetData>
  <mergeCells count="2">
    <mergeCell ref="A29:K29"/>
    <mergeCell ref="A31:K31"/>
  </mergeCells>
  <phoneticPr fontId="110" type="noConversion"/>
  <pageMargins left="0.43" right="0.31" top="0.33" bottom="0.75" header="0.2" footer="0.22"/>
  <pageSetup paperSize="9" firstPageNumber="12" orientation="landscape" useFirstPageNumber="1" r:id="rId1"/>
  <headerFooter alignWithMargins="0">
    <oddFooter>&amp;C&amp;".VnTime,  Italic"&amp;11(C¸c thuyÕt minh nµy lµ bé phËn hîp thµnh B¸o c¸o tµi chÝnh)&amp;".VnTime,Regular"&amp;12&amp;P</oddFooter>
  </headerFooter>
</worksheet>
</file>

<file path=xl/worksheets/sheet9.xml><?xml version="1.0" encoding="utf-8"?>
<worksheet xmlns="http://schemas.openxmlformats.org/spreadsheetml/2006/main" xmlns:r="http://schemas.openxmlformats.org/officeDocument/2006/relationships">
  <sheetPr codeName="Sheet7" enableFormatConditionsCalculation="0">
    <tabColor indexed="33"/>
  </sheetPr>
  <dimension ref="A1:N151"/>
  <sheetViews>
    <sheetView topLeftCell="A56" workbookViewId="0">
      <selection activeCell="J69" sqref="J69"/>
    </sheetView>
  </sheetViews>
  <sheetFormatPr defaultColWidth="10.28515625" defaultRowHeight="18" customHeight="1"/>
  <cols>
    <col min="1" max="1" width="5.7109375" style="629" customWidth="1"/>
    <col min="2" max="2" width="22" style="595" customWidth="1"/>
    <col min="3" max="3" width="1" style="594" customWidth="1"/>
    <col min="4" max="4" width="10.85546875" style="594" customWidth="1"/>
    <col min="5" max="5" width="1.42578125" style="594" customWidth="1"/>
    <col min="6" max="6" width="15.42578125" style="594" customWidth="1"/>
    <col min="7" max="7" width="1.42578125" style="594" customWidth="1"/>
    <col min="8" max="8" width="18" style="596" customWidth="1"/>
    <col min="9" max="9" width="1.5703125" style="596" customWidth="1"/>
    <col min="10" max="10" width="21.140625" style="596" customWidth="1"/>
    <col min="11" max="11" width="1" style="594" customWidth="1"/>
    <col min="12" max="12" width="12.42578125" style="594" hidden="1" customWidth="1"/>
    <col min="13" max="13" width="15.7109375" style="594" hidden="1" customWidth="1"/>
    <col min="14" max="14" width="16.42578125" style="594" hidden="1" customWidth="1"/>
    <col min="15" max="16384" width="10.28515625" style="594"/>
  </cols>
  <sheetData>
    <row r="1" spans="1:10" s="402" customFormat="1" ht="19.5" customHeight="1">
      <c r="A1" s="589" t="str">
        <f>'TM1'!A1</f>
        <v xml:space="preserve"> Công ty cổ phần Sông Đà 19 </v>
      </c>
      <c r="H1" s="516"/>
      <c r="I1" s="516"/>
      <c r="J1" s="175" t="s">
        <v>197</v>
      </c>
    </row>
    <row r="2" spans="1:10" s="177" customFormat="1" ht="16.5" customHeight="1">
      <c r="A2" s="3" t="str">
        <f>'TM1'!A2</f>
        <v xml:space="preserve"> Địa chỉ: B78, TT9, Khu đô thị Văn Quán, P.Văn Quán, Hà Đông, Hà Nội </v>
      </c>
      <c r="H2" s="175"/>
      <c r="I2" s="175"/>
      <c r="J2" s="175" t="str">
        <f>'TM1'!J2</f>
        <v>Quý 1 năm 2015</v>
      </c>
    </row>
    <row r="3" spans="1:10" s="177" customFormat="1" ht="16.5" customHeight="1">
      <c r="A3" s="176" t="str">
        <f>'TM1'!A3</f>
        <v xml:space="preserve"> Điện thoại: 04 3 787 6376        Fax: 04 3 787 6375 </v>
      </c>
      <c r="H3" s="175"/>
      <c r="I3" s="175"/>
      <c r="J3" s="516"/>
    </row>
    <row r="4" spans="1:10" s="177" customFormat="1" ht="2.25" customHeight="1">
      <c r="A4" s="404"/>
      <c r="B4" s="405"/>
      <c r="C4" s="405"/>
      <c r="D4" s="405"/>
      <c r="E4" s="405"/>
      <c r="F4" s="405"/>
      <c r="G4" s="405"/>
      <c r="H4" s="406"/>
      <c r="I4" s="406"/>
      <c r="J4" s="406"/>
    </row>
    <row r="5" spans="1:10" s="177" customFormat="1" ht="15.75">
      <c r="B5" s="185"/>
      <c r="H5" s="175"/>
      <c r="I5" s="175"/>
      <c r="J5" s="175"/>
    </row>
    <row r="6" spans="1:10" s="413" customFormat="1" ht="15.75">
      <c r="A6" s="413" t="s">
        <v>736</v>
      </c>
      <c r="B6" s="803" t="s">
        <v>198</v>
      </c>
      <c r="C6" s="804"/>
      <c r="D6" s="804"/>
      <c r="E6" s="804"/>
      <c r="F6" s="177"/>
      <c r="G6" s="177"/>
      <c r="H6" s="805" t="s">
        <v>199</v>
      </c>
      <c r="I6" s="806"/>
      <c r="J6" s="805" t="s">
        <v>200</v>
      </c>
    </row>
    <row r="7" spans="1:10" s="177" customFormat="1" ht="5.25" customHeight="1">
      <c r="B7" s="591"/>
      <c r="H7" s="548"/>
      <c r="I7" s="548"/>
      <c r="J7" s="548"/>
    </row>
    <row r="8" spans="1:10" s="177" customFormat="1" ht="15.75">
      <c r="A8" s="177" t="s">
        <v>178</v>
      </c>
      <c r="B8" s="178" t="s">
        <v>697</v>
      </c>
      <c r="H8" s="545"/>
      <c r="I8" s="545"/>
      <c r="J8" s="545"/>
    </row>
    <row r="9" spans="1:10" s="177" customFormat="1" ht="15.75">
      <c r="A9" s="177" t="s">
        <v>178</v>
      </c>
      <c r="B9" s="178" t="s">
        <v>696</v>
      </c>
      <c r="H9" s="545">
        <v>50000000000</v>
      </c>
      <c r="I9" s="545"/>
      <c r="J9" s="545">
        <v>50000000000</v>
      </c>
    </row>
    <row r="10" spans="1:10" s="177" customFormat="1" ht="15.75">
      <c r="A10" s="177" t="s">
        <v>178</v>
      </c>
      <c r="B10" s="178" t="s">
        <v>247</v>
      </c>
      <c r="H10" s="545">
        <v>13510260157</v>
      </c>
      <c r="I10" s="545"/>
      <c r="J10" s="545">
        <f>H10</f>
        <v>13510260157</v>
      </c>
    </row>
    <row r="11" spans="1:10" s="177" customFormat="1" ht="15.75">
      <c r="A11" s="177" t="s">
        <v>178</v>
      </c>
      <c r="B11" s="591" t="s">
        <v>698</v>
      </c>
      <c r="H11" s="548"/>
      <c r="I11" s="548"/>
      <c r="J11" s="548"/>
    </row>
    <row r="12" spans="1:10" s="177" customFormat="1" ht="19.5" customHeight="1" thickBot="1">
      <c r="B12" s="179" t="s">
        <v>52</v>
      </c>
      <c r="C12" s="592"/>
      <c r="D12" s="592"/>
      <c r="E12" s="592"/>
      <c r="H12" s="593">
        <f>SUM(H7:H11)</f>
        <v>63510260157</v>
      </c>
      <c r="I12" s="516"/>
      <c r="J12" s="593">
        <f>SUM(J7:J11)</f>
        <v>63510260157</v>
      </c>
    </row>
    <row r="13" spans="1:10" ht="9" customHeight="1" thickTop="1">
      <c r="A13" s="594"/>
      <c r="F13" s="177"/>
      <c r="G13" s="177"/>
    </row>
    <row r="14" spans="1:10" s="177" customFormat="1" ht="15.75">
      <c r="B14" s="180" t="s">
        <v>699</v>
      </c>
      <c r="H14" s="175"/>
      <c r="I14" s="175"/>
      <c r="J14" s="175"/>
    </row>
    <row r="15" spans="1:10" s="177" customFormat="1" ht="6.75" customHeight="1">
      <c r="C15" s="809"/>
      <c r="D15" s="809"/>
      <c r="E15" s="809"/>
      <c r="F15" s="809"/>
      <c r="H15" s="175"/>
      <c r="I15" s="175"/>
      <c r="J15" s="175"/>
    </row>
    <row r="16" spans="1:10" s="413" customFormat="1" ht="34.5" customHeight="1">
      <c r="A16" s="808" t="s">
        <v>738</v>
      </c>
      <c r="B16" s="1063" t="s">
        <v>700</v>
      </c>
      <c r="C16" s="1063"/>
      <c r="D16" s="1063"/>
      <c r="E16" s="1063"/>
      <c r="F16" s="1063"/>
      <c r="H16" s="805" t="s">
        <v>199</v>
      </c>
      <c r="I16" s="806"/>
      <c r="J16" s="805" t="s">
        <v>200</v>
      </c>
    </row>
    <row r="17" spans="1:10" s="413" customFormat="1" ht="5.25" customHeight="1">
      <c r="B17" s="807"/>
      <c r="H17" s="598"/>
      <c r="I17" s="598"/>
      <c r="J17" s="598"/>
    </row>
    <row r="18" spans="1:10" s="402" customFormat="1" ht="15.75">
      <c r="A18" s="402" t="s">
        <v>178</v>
      </c>
      <c r="B18" s="181" t="s">
        <v>201</v>
      </c>
      <c r="H18" s="516"/>
      <c r="I18" s="516"/>
      <c r="J18" s="516"/>
    </row>
    <row r="19" spans="1:10" s="599" customFormat="1" ht="15.75">
      <c r="B19" s="810" t="s">
        <v>701</v>
      </c>
      <c r="H19" s="600">
        <v>50000000000</v>
      </c>
      <c r="I19" s="600"/>
      <c r="J19" s="600">
        <v>50000000000</v>
      </c>
    </row>
    <row r="20" spans="1:10" s="599" customFormat="1" ht="15.75">
      <c r="B20" s="810" t="s">
        <v>702</v>
      </c>
      <c r="H20" s="600"/>
      <c r="I20" s="600"/>
      <c r="J20" s="600"/>
    </row>
    <row r="21" spans="1:10" s="599" customFormat="1" ht="15.75">
      <c r="B21" s="810" t="s">
        <v>703</v>
      </c>
      <c r="H21" s="600"/>
      <c r="I21" s="600"/>
      <c r="J21" s="600"/>
    </row>
    <row r="22" spans="1:10" s="599" customFormat="1" ht="15.75">
      <c r="B22" s="810" t="s">
        <v>704</v>
      </c>
      <c r="H22" s="600">
        <f>+H19-H20-H21</f>
        <v>50000000000</v>
      </c>
      <c r="I22" s="600"/>
      <c r="J22" s="600">
        <f>+J19-J20-J21</f>
        <v>50000000000</v>
      </c>
    </row>
    <row r="23" spans="1:10" s="402" customFormat="1" ht="15.75">
      <c r="A23" s="402" t="s">
        <v>178</v>
      </c>
      <c r="B23" s="181" t="s">
        <v>202</v>
      </c>
      <c r="H23" s="597"/>
      <c r="I23" s="516"/>
      <c r="J23" s="597"/>
    </row>
    <row r="24" spans="1:10" s="177" customFormat="1" ht="7.5" customHeight="1">
      <c r="B24" s="185"/>
      <c r="H24" s="175"/>
      <c r="I24" s="175"/>
      <c r="J24" s="175"/>
    </row>
    <row r="25" spans="1:10" s="413" customFormat="1" ht="15.75">
      <c r="A25" s="413" t="s">
        <v>740</v>
      </c>
      <c r="B25" s="812" t="s">
        <v>203</v>
      </c>
      <c r="H25" s="805" t="s">
        <v>199</v>
      </c>
      <c r="I25" s="806"/>
      <c r="J25" s="805" t="s">
        <v>200</v>
      </c>
    </row>
    <row r="26" spans="1:10" s="402" customFormat="1" ht="15.75">
      <c r="A26" s="402" t="s">
        <v>178</v>
      </c>
      <c r="B26" s="180" t="s">
        <v>204</v>
      </c>
      <c r="H26" s="516"/>
      <c r="I26" s="516"/>
      <c r="J26" s="516"/>
    </row>
    <row r="27" spans="1:10" s="413" customFormat="1" ht="15.75">
      <c r="B27" s="813" t="s">
        <v>705</v>
      </c>
      <c r="H27" s="598"/>
      <c r="I27" s="598"/>
      <c r="J27" s="598"/>
    </row>
    <row r="28" spans="1:10" s="413" customFormat="1" ht="15.75">
      <c r="B28" s="813" t="s">
        <v>706</v>
      </c>
      <c r="H28" s="598"/>
      <c r="I28" s="598"/>
      <c r="J28" s="598"/>
    </row>
    <row r="29" spans="1:10" s="402" customFormat="1" ht="15.75">
      <c r="A29" s="402" t="s">
        <v>178</v>
      </c>
      <c r="B29" s="180" t="s">
        <v>205</v>
      </c>
      <c r="H29" s="516"/>
      <c r="I29" s="516"/>
      <c r="J29" s="516"/>
    </row>
    <row r="30" spans="1:10" s="177" customFormat="1" ht="6.75" customHeight="1">
      <c r="B30" s="185"/>
      <c r="H30" s="175"/>
      <c r="I30" s="175"/>
      <c r="J30" s="175"/>
    </row>
    <row r="31" spans="1:10" s="413" customFormat="1" ht="15.75">
      <c r="A31" s="815" t="s">
        <v>923</v>
      </c>
      <c r="B31" s="812" t="s">
        <v>206</v>
      </c>
      <c r="H31" s="805" t="s">
        <v>199</v>
      </c>
      <c r="I31" s="806"/>
      <c r="J31" s="805" t="s">
        <v>200</v>
      </c>
    </row>
    <row r="32" spans="1:10" s="177" customFormat="1" ht="15.75">
      <c r="A32" s="177" t="s">
        <v>178</v>
      </c>
      <c r="B32" s="180" t="s">
        <v>707</v>
      </c>
      <c r="H32" s="175"/>
      <c r="I32" s="175"/>
      <c r="J32" s="175"/>
    </row>
    <row r="33" spans="1:10" s="177" customFormat="1" ht="15.75">
      <c r="A33" s="177" t="s">
        <v>178</v>
      </c>
      <c r="B33" s="180" t="s">
        <v>708</v>
      </c>
      <c r="H33" s="175">
        <f>H34+H35</f>
        <v>5000000</v>
      </c>
      <c r="I33" s="175"/>
      <c r="J33" s="175">
        <f>J34+J35</f>
        <v>5000000</v>
      </c>
    </row>
    <row r="34" spans="1:10" s="599" customFormat="1" ht="15.75">
      <c r="B34" s="813" t="s">
        <v>207</v>
      </c>
      <c r="H34" s="600">
        <v>5000000</v>
      </c>
      <c r="I34" s="600"/>
      <c r="J34" s="600">
        <v>5000000</v>
      </c>
    </row>
    <row r="35" spans="1:10" s="599" customFormat="1" ht="15.75">
      <c r="B35" s="813" t="s">
        <v>208</v>
      </c>
      <c r="H35" s="600"/>
      <c r="I35" s="600"/>
      <c r="J35" s="600"/>
    </row>
    <row r="36" spans="1:10" s="177" customFormat="1" ht="15.75">
      <c r="A36" s="177" t="s">
        <v>178</v>
      </c>
      <c r="B36" s="180" t="s">
        <v>709</v>
      </c>
      <c r="H36" s="175"/>
      <c r="I36" s="175"/>
      <c r="J36" s="175"/>
    </row>
    <row r="37" spans="1:10" s="599" customFormat="1" ht="15.75">
      <c r="B37" s="813" t="s">
        <v>207</v>
      </c>
      <c r="H37" s="600"/>
      <c r="I37" s="600"/>
      <c r="J37" s="600"/>
    </row>
    <row r="38" spans="1:10" s="599" customFormat="1" ht="15.75">
      <c r="B38" s="813" t="s">
        <v>208</v>
      </c>
      <c r="H38" s="600"/>
      <c r="I38" s="600"/>
      <c r="J38" s="600"/>
    </row>
    <row r="39" spans="1:10" s="177" customFormat="1" ht="15.75">
      <c r="A39" s="177" t="s">
        <v>178</v>
      </c>
      <c r="B39" s="180" t="s">
        <v>710</v>
      </c>
      <c r="H39" s="175">
        <f>SUM(H40:H41)</f>
        <v>5000000</v>
      </c>
      <c r="I39" s="175"/>
      <c r="J39" s="175">
        <f>J40</f>
        <v>5000000</v>
      </c>
    </row>
    <row r="40" spans="1:10" s="599" customFormat="1" ht="15.75">
      <c r="B40" s="813" t="s">
        <v>207</v>
      </c>
      <c r="H40" s="600">
        <f>H34</f>
        <v>5000000</v>
      </c>
      <c r="I40" s="600"/>
      <c r="J40" s="600">
        <v>5000000</v>
      </c>
    </row>
    <row r="41" spans="1:10" s="599" customFormat="1" ht="15.75">
      <c r="B41" s="813" t="s">
        <v>208</v>
      </c>
      <c r="H41" s="600"/>
      <c r="I41" s="600"/>
      <c r="J41" s="600"/>
    </row>
    <row r="42" spans="1:10" s="177" customFormat="1" ht="24" customHeight="1">
      <c r="A42" s="177" t="s">
        <v>182</v>
      </c>
      <c r="B42" s="180" t="s">
        <v>711</v>
      </c>
      <c r="H42" s="175">
        <v>10000</v>
      </c>
      <c r="I42" s="175"/>
      <c r="J42" s="175"/>
    </row>
    <row r="43" spans="1:10" ht="7.5" customHeight="1">
      <c r="A43" s="594"/>
    </row>
    <row r="44" spans="1:10" s="413" customFormat="1" ht="15.75">
      <c r="A44" s="815" t="s">
        <v>752</v>
      </c>
      <c r="B44" s="812" t="s">
        <v>925</v>
      </c>
      <c r="H44" s="805" t="s">
        <v>924</v>
      </c>
      <c r="I44" s="806"/>
      <c r="J44" s="805" t="s">
        <v>200</v>
      </c>
    </row>
    <row r="45" spans="1:10" s="177" customFormat="1" ht="15.75">
      <c r="A45" s="177" t="s">
        <v>178</v>
      </c>
      <c r="B45" s="180" t="s">
        <v>773</v>
      </c>
      <c r="H45" s="175">
        <f>J45</f>
        <v>3057911703</v>
      </c>
      <c r="I45" s="175"/>
      <c r="J45" s="175">
        <v>3057911703</v>
      </c>
    </row>
    <row r="46" spans="1:10" s="177" customFormat="1" ht="15.75">
      <c r="A46" s="177" t="s">
        <v>178</v>
      </c>
      <c r="B46" s="180" t="s">
        <v>774</v>
      </c>
      <c r="H46" s="175">
        <f>J46</f>
        <v>775138871</v>
      </c>
      <c r="I46" s="175"/>
      <c r="J46" s="175">
        <v>775138871</v>
      </c>
    </row>
    <row r="47" spans="1:10" s="837" customFormat="1" ht="48" customHeight="1">
      <c r="A47" s="837" t="s">
        <v>182</v>
      </c>
      <c r="B47" s="1064" t="s">
        <v>772</v>
      </c>
      <c r="C47" s="1064"/>
      <c r="D47" s="1064"/>
      <c r="E47" s="1064"/>
      <c r="F47" s="1064"/>
      <c r="H47" s="838"/>
      <c r="I47" s="838"/>
      <c r="J47" s="838"/>
    </row>
    <row r="48" spans="1:10" s="177" customFormat="1" ht="15.75">
      <c r="B48" s="180"/>
      <c r="H48" s="175"/>
      <c r="I48" s="175"/>
      <c r="J48" s="175"/>
    </row>
    <row r="49" spans="1:11" s="402" customFormat="1" ht="15.75">
      <c r="A49" s="814" t="s">
        <v>124</v>
      </c>
      <c r="B49" s="961" t="s">
        <v>775</v>
      </c>
      <c r="H49" s="801" t="s">
        <v>199</v>
      </c>
      <c r="I49" s="802"/>
      <c r="J49" s="801" t="s">
        <v>200</v>
      </c>
    </row>
    <row r="50" spans="1:11" s="177" customFormat="1" ht="15.75">
      <c r="A50" s="182"/>
      <c r="B50" s="180" t="s">
        <v>775</v>
      </c>
      <c r="H50" s="545"/>
      <c r="I50" s="590"/>
      <c r="J50" s="545"/>
    </row>
    <row r="51" spans="1:11" s="177" customFormat="1" ht="15.75">
      <c r="A51" s="182"/>
      <c r="B51" s="180" t="s">
        <v>776</v>
      </c>
      <c r="H51" s="545"/>
      <c r="I51" s="590"/>
      <c r="J51" s="545"/>
    </row>
    <row r="52" spans="1:11" s="177" customFormat="1" ht="7.5" customHeight="1">
      <c r="B52" s="180"/>
      <c r="H52" s="175"/>
      <c r="I52" s="175"/>
      <c r="J52" s="175"/>
    </row>
    <row r="53" spans="1:11" s="177" customFormat="1" ht="15.75">
      <c r="A53" s="814" t="s">
        <v>125</v>
      </c>
      <c r="B53" s="811" t="s">
        <v>777</v>
      </c>
      <c r="H53" s="175"/>
      <c r="I53" s="175"/>
      <c r="J53" s="175"/>
    </row>
    <row r="54" spans="1:11" s="177" customFormat="1" ht="15.75">
      <c r="B54" s="180"/>
      <c r="H54" s="175"/>
      <c r="I54" s="175"/>
      <c r="J54" s="175"/>
    </row>
    <row r="55" spans="1:11" s="945" customFormat="1" ht="37.5" customHeight="1">
      <c r="A55" s="945" t="s">
        <v>926</v>
      </c>
      <c r="B55" s="1072" t="s">
        <v>712</v>
      </c>
      <c r="C55" s="1073"/>
      <c r="D55" s="1073"/>
      <c r="E55" s="1073"/>
      <c r="F55" s="1073"/>
      <c r="G55" s="1073"/>
      <c r="H55" s="1073"/>
      <c r="I55" s="1073"/>
      <c r="J55" s="1073"/>
    </row>
    <row r="56" spans="1:11" s="945" customFormat="1" ht="37.5" customHeight="1">
      <c r="B56" s="948"/>
      <c r="C56" s="949"/>
      <c r="D56" s="949"/>
      <c r="E56" s="949"/>
      <c r="F56" s="949"/>
      <c r="G56" s="949"/>
      <c r="H56" s="946" t="s">
        <v>989</v>
      </c>
      <c r="I56" s="402"/>
      <c r="J56" s="946" t="s">
        <v>990</v>
      </c>
    </row>
    <row r="57" spans="1:11" s="177" customFormat="1" ht="37.5" customHeight="1">
      <c r="A57" s="839" t="s">
        <v>9</v>
      </c>
      <c r="B57" s="1065" t="s">
        <v>927</v>
      </c>
      <c r="C57" s="1065"/>
      <c r="D57" s="1065"/>
      <c r="E57" s="1065"/>
      <c r="F57" s="1065"/>
      <c r="G57" s="402"/>
      <c r="H57" s="814">
        <f>H58+H59</f>
        <v>977407094</v>
      </c>
      <c r="J57" s="814">
        <f>J58+J59</f>
        <v>1048216364</v>
      </c>
      <c r="K57" s="413"/>
    </row>
    <row r="58" spans="1:11" s="602" customFormat="1" ht="18" customHeight="1">
      <c r="B58" s="185" t="s">
        <v>715</v>
      </c>
      <c r="C58" s="177"/>
      <c r="D58" s="177"/>
      <c r="E58" s="177"/>
      <c r="F58" s="177"/>
      <c r="G58" s="177"/>
      <c r="H58" s="967">
        <v>0</v>
      </c>
      <c r="I58" s="175"/>
      <c r="J58" s="175"/>
      <c r="K58" s="402"/>
    </row>
    <row r="59" spans="1:11" s="602" customFormat="1" ht="18" customHeight="1">
      <c r="B59" s="185" t="s">
        <v>716</v>
      </c>
      <c r="C59" s="177"/>
      <c r="D59" s="177"/>
      <c r="E59" s="177"/>
      <c r="F59" s="177"/>
      <c r="G59" s="177"/>
      <c r="H59" s="967">
        <f>KQKD!C10</f>
        <v>977407094</v>
      </c>
      <c r="I59" s="175"/>
      <c r="J59" s="967">
        <f>KQKD!D10</f>
        <v>1048216364</v>
      </c>
      <c r="K59" s="402"/>
    </row>
    <row r="60" spans="1:11" s="602" customFormat="1" ht="11.25" customHeight="1">
      <c r="B60" s="603"/>
      <c r="C60" s="604"/>
      <c r="D60" s="604"/>
      <c r="E60" s="604"/>
      <c r="F60" s="604"/>
      <c r="G60" s="604"/>
      <c r="H60" s="516"/>
      <c r="I60" s="516"/>
      <c r="J60" s="516"/>
      <c r="K60" s="402"/>
    </row>
    <row r="61" spans="1:11" s="607" customFormat="1" ht="22.5" customHeight="1">
      <c r="A61" s="839" t="s">
        <v>126</v>
      </c>
      <c r="B61" s="1065" t="s">
        <v>928</v>
      </c>
      <c r="C61" s="1065"/>
      <c r="D61" s="1065"/>
      <c r="E61" s="1065"/>
      <c r="F61" s="1065"/>
      <c r="G61" s="402"/>
      <c r="H61" s="516">
        <f>H62+H63</f>
        <v>0</v>
      </c>
      <c r="I61" s="516"/>
      <c r="J61" s="516">
        <f>J62+J63</f>
        <v>0</v>
      </c>
      <c r="K61" s="402"/>
    </row>
    <row r="62" spans="1:11" s="602" customFormat="1" ht="18" customHeight="1">
      <c r="A62" s="839"/>
      <c r="B62" s="1068" t="s">
        <v>717</v>
      </c>
      <c r="C62" s="1068"/>
      <c r="D62" s="1068"/>
      <c r="E62" s="1068"/>
      <c r="F62" s="1068"/>
      <c r="G62" s="177"/>
      <c r="H62" s="175">
        <f>KQKD!C11</f>
        <v>0</v>
      </c>
      <c r="I62" s="175"/>
      <c r="J62" s="175"/>
      <c r="K62" s="402"/>
    </row>
    <row r="63" spans="1:11" s="602" customFormat="1" ht="18" customHeight="1">
      <c r="B63" s="185" t="s">
        <v>714</v>
      </c>
      <c r="C63" s="177"/>
      <c r="D63" s="177"/>
      <c r="E63" s="177"/>
      <c r="F63" s="177"/>
      <c r="G63" s="177"/>
      <c r="H63" s="175"/>
      <c r="I63" s="175"/>
      <c r="J63" s="175"/>
      <c r="K63" s="402"/>
    </row>
    <row r="64" spans="1:11" s="602" customFormat="1" ht="10.5" customHeight="1">
      <c r="B64" s="605"/>
      <c r="C64" s="606"/>
      <c r="D64" s="606"/>
      <c r="E64" s="606"/>
      <c r="F64" s="606"/>
      <c r="G64" s="606"/>
      <c r="H64" s="516"/>
      <c r="I64" s="516"/>
      <c r="J64" s="516"/>
      <c r="K64" s="402"/>
    </row>
    <row r="65" spans="1:11" s="607" customFormat="1" ht="18" customHeight="1">
      <c r="A65" s="615" t="s">
        <v>127</v>
      </c>
      <c r="B65" s="184" t="s">
        <v>929</v>
      </c>
      <c r="C65" s="947"/>
      <c r="D65" s="402"/>
      <c r="E65" s="402"/>
      <c r="F65" s="402"/>
      <c r="G65" s="402"/>
      <c r="H65" s="516">
        <f>H57-H61</f>
        <v>977407094</v>
      </c>
      <c r="I65" s="516"/>
      <c r="J65" s="516">
        <f>J57-J61</f>
        <v>1048216364</v>
      </c>
      <c r="K65" s="402"/>
    </row>
    <row r="66" spans="1:11" ht="9" customHeight="1">
      <c r="A66" s="594"/>
    </row>
    <row r="67" spans="1:11" s="402" customFormat="1" ht="18" customHeight="1">
      <c r="A67" s="615" t="s">
        <v>778</v>
      </c>
      <c r="B67" s="184" t="s">
        <v>930</v>
      </c>
      <c r="H67" s="516">
        <f>H68+H69</f>
        <v>953106072</v>
      </c>
      <c r="I67" s="516"/>
      <c r="J67" s="516">
        <f>J68+J69</f>
        <v>3910091</v>
      </c>
      <c r="K67" s="413"/>
    </row>
    <row r="68" spans="1:11" s="177" customFormat="1" ht="16.5" customHeight="1">
      <c r="B68" s="185" t="s">
        <v>719</v>
      </c>
      <c r="H68" s="967">
        <v>0</v>
      </c>
      <c r="I68" s="175"/>
      <c r="J68" s="175"/>
    </row>
    <row r="69" spans="1:11" s="602" customFormat="1" ht="18" customHeight="1">
      <c r="B69" s="185" t="s">
        <v>720</v>
      </c>
      <c r="C69" s="177"/>
      <c r="D69" s="177"/>
      <c r="E69" s="177"/>
      <c r="F69" s="177"/>
      <c r="G69" s="177"/>
      <c r="H69" s="967">
        <f>KQKD!C13</f>
        <v>953106072</v>
      </c>
      <c r="I69" s="175"/>
      <c r="J69" s="175">
        <f>KQKD!D13</f>
        <v>3910091</v>
      </c>
      <c r="K69" s="402"/>
    </row>
    <row r="70" spans="1:11" s="602" customFormat="1" ht="10.5" customHeight="1">
      <c r="B70" s="185"/>
      <c r="C70" s="177"/>
      <c r="D70" s="177"/>
      <c r="E70" s="177"/>
      <c r="F70" s="177"/>
      <c r="G70" s="177"/>
      <c r="H70" s="175"/>
      <c r="I70" s="175"/>
      <c r="J70" s="175"/>
      <c r="K70" s="402"/>
    </row>
    <row r="71" spans="1:11" s="402" customFormat="1" ht="18" customHeight="1">
      <c r="A71" s="950" t="s">
        <v>128</v>
      </c>
      <c r="B71" s="184" t="s">
        <v>931</v>
      </c>
      <c r="H71" s="516">
        <f>SUM(H72:H74)</f>
        <v>606186</v>
      </c>
      <c r="I71" s="516"/>
      <c r="J71" s="516">
        <f>SUM(J72:J74)</f>
        <v>841200</v>
      </c>
    </row>
    <row r="72" spans="1:11" s="177" customFormat="1" ht="18" customHeight="1">
      <c r="B72" s="185" t="s">
        <v>721</v>
      </c>
      <c r="H72" s="967">
        <f>KQKD!C15</f>
        <v>606186</v>
      </c>
      <c r="I72" s="175"/>
      <c r="J72" s="967">
        <f>KQKD!D15</f>
        <v>841200</v>
      </c>
    </row>
    <row r="73" spans="1:11" s="177" customFormat="1" ht="18" customHeight="1">
      <c r="B73" s="185" t="s">
        <v>722</v>
      </c>
      <c r="H73" s="175"/>
      <c r="I73" s="175"/>
      <c r="J73" s="175"/>
    </row>
    <row r="74" spans="1:11" s="177" customFormat="1" ht="18" customHeight="1">
      <c r="B74" s="185" t="s">
        <v>723</v>
      </c>
      <c r="H74" s="175"/>
      <c r="I74" s="175"/>
      <c r="J74" s="175"/>
    </row>
    <row r="75" spans="1:11" ht="9" customHeight="1">
      <c r="A75" s="594"/>
    </row>
    <row r="76" spans="1:11" s="402" customFormat="1" ht="24.75" customHeight="1">
      <c r="A76" s="615" t="s">
        <v>932</v>
      </c>
      <c r="B76" s="184" t="s">
        <v>933</v>
      </c>
      <c r="C76" s="738"/>
      <c r="D76" s="738"/>
      <c r="E76" s="738"/>
      <c r="F76" s="738"/>
      <c r="H76" s="516">
        <f>SUM(H77:H83)</f>
        <v>236900750</v>
      </c>
      <c r="I76" s="516"/>
      <c r="J76" s="516">
        <f>SUM(J77:J83)</f>
        <v>354449398</v>
      </c>
      <c r="K76" s="413"/>
    </row>
    <row r="77" spans="1:11" s="602" customFormat="1" ht="18" customHeight="1">
      <c r="B77" s="1067" t="s">
        <v>209</v>
      </c>
      <c r="C77" s="1067"/>
      <c r="D77" s="1067"/>
      <c r="H77" s="967">
        <f>KQKD!C17</f>
        <v>236900750</v>
      </c>
      <c r="I77" s="175"/>
      <c r="J77" s="175">
        <f>KQKD!D17</f>
        <v>354449398</v>
      </c>
      <c r="K77" s="402"/>
    </row>
    <row r="78" spans="1:11" s="602" customFormat="1" ht="18" customHeight="1">
      <c r="B78" s="185" t="s">
        <v>210</v>
      </c>
      <c r="H78" s="175"/>
      <c r="I78" s="175"/>
      <c r="J78" s="175"/>
      <c r="K78" s="402"/>
    </row>
    <row r="79" spans="1:11" s="602" customFormat="1" ht="18" customHeight="1">
      <c r="B79" s="183" t="s">
        <v>211</v>
      </c>
      <c r="H79" s="175"/>
      <c r="I79" s="175"/>
      <c r="J79" s="175"/>
      <c r="K79" s="402"/>
    </row>
    <row r="80" spans="1:11" s="602" customFormat="1" ht="18" hidden="1" customHeight="1">
      <c r="B80" s="185" t="s">
        <v>212</v>
      </c>
      <c r="H80" s="175"/>
      <c r="I80" s="175"/>
      <c r="J80" s="175"/>
      <c r="K80" s="402"/>
    </row>
    <row r="81" spans="1:11" s="602" customFormat="1" ht="18" hidden="1" customHeight="1">
      <c r="B81" s="185" t="s">
        <v>213</v>
      </c>
      <c r="H81" s="175"/>
      <c r="I81" s="175"/>
      <c r="J81" s="175"/>
      <c r="K81" s="402"/>
    </row>
    <row r="82" spans="1:11" s="602" customFormat="1" ht="18" hidden="1" customHeight="1">
      <c r="B82" s="185" t="s">
        <v>214</v>
      </c>
      <c r="H82" s="175"/>
      <c r="I82" s="175"/>
      <c r="J82" s="175"/>
      <c r="K82" s="402"/>
    </row>
    <row r="83" spans="1:11" s="602" customFormat="1" ht="18" customHeight="1">
      <c r="B83" s="185" t="s">
        <v>215</v>
      </c>
      <c r="H83" s="175"/>
      <c r="I83" s="175"/>
      <c r="J83" s="175"/>
      <c r="K83" s="402"/>
    </row>
    <row r="84" spans="1:11" s="177" customFormat="1" ht="10.5" customHeight="1">
      <c r="B84" s="185"/>
      <c r="H84" s="609"/>
      <c r="I84" s="175"/>
      <c r="J84" s="609"/>
    </row>
    <row r="85" spans="1:11" s="402" customFormat="1" ht="35.25" customHeight="1">
      <c r="A85" s="839" t="s">
        <v>934</v>
      </c>
      <c r="B85" s="1065" t="s">
        <v>935</v>
      </c>
      <c r="C85" s="1065"/>
      <c r="D85" s="1065"/>
      <c r="E85" s="1065"/>
      <c r="F85" s="1065"/>
      <c r="H85" s="946" t="s">
        <v>989</v>
      </c>
      <c r="J85" s="946" t="s">
        <v>990</v>
      </c>
      <c r="K85" s="413"/>
    </row>
    <row r="86" spans="1:11" s="177" customFormat="1" ht="36" customHeight="1">
      <c r="A86" s="186" t="s">
        <v>178</v>
      </c>
      <c r="B86" s="1066" t="s">
        <v>216</v>
      </c>
      <c r="C86" s="1067"/>
      <c r="D86" s="1067"/>
      <c r="E86" s="1067"/>
      <c r="F86" s="1067"/>
      <c r="H86" s="175">
        <f>+KQKD!C25</f>
        <v>0</v>
      </c>
      <c r="I86" s="610"/>
      <c r="J86" s="175">
        <f>KQKD!D25</f>
        <v>205374740</v>
      </c>
    </row>
    <row r="87" spans="1:11" s="602" customFormat="1" ht="33" customHeight="1">
      <c r="A87" s="186" t="s">
        <v>178</v>
      </c>
      <c r="B87" s="1066" t="s">
        <v>217</v>
      </c>
      <c r="C87" s="1074"/>
      <c r="D87" s="1074"/>
      <c r="E87" s="1074"/>
      <c r="F87" s="1074"/>
      <c r="H87" s="175"/>
      <c r="I87" s="610"/>
      <c r="J87" s="175"/>
      <c r="K87" s="177"/>
    </row>
    <row r="88" spans="1:11" s="602" customFormat="1" ht="24.75" customHeight="1">
      <c r="A88" s="186" t="s">
        <v>178</v>
      </c>
      <c r="B88" s="1066" t="s">
        <v>218</v>
      </c>
      <c r="C88" s="1074"/>
      <c r="D88" s="1074"/>
      <c r="E88" s="1074"/>
      <c r="F88" s="1074"/>
      <c r="H88" s="175"/>
      <c r="I88" s="610"/>
      <c r="J88" s="175"/>
      <c r="K88" s="177"/>
    </row>
    <row r="89" spans="1:11" s="607" customFormat="1" ht="21.75" customHeight="1">
      <c r="A89" s="951"/>
      <c r="B89" s="607" t="s">
        <v>52</v>
      </c>
      <c r="H89" s="516"/>
      <c r="I89" s="620"/>
      <c r="J89" s="516"/>
      <c r="K89" s="402"/>
    </row>
    <row r="90" spans="1:11" s="602" customFormat="1" ht="11.25" customHeight="1">
      <c r="A90" s="186"/>
      <c r="B90" s="855"/>
      <c r="C90" s="856"/>
      <c r="D90" s="856"/>
      <c r="E90" s="856"/>
      <c r="F90" s="856"/>
      <c r="H90" s="175"/>
      <c r="I90" s="610"/>
      <c r="J90" s="175"/>
      <c r="K90" s="177"/>
    </row>
    <row r="91" spans="1:11" s="402" customFormat="1" ht="35.25" customHeight="1">
      <c r="A91" s="839" t="s">
        <v>936</v>
      </c>
      <c r="B91" s="1065" t="s">
        <v>937</v>
      </c>
      <c r="C91" s="1065"/>
      <c r="D91" s="1065"/>
      <c r="E91" s="1065"/>
      <c r="F91" s="1065"/>
      <c r="H91" s="946" t="s">
        <v>989</v>
      </c>
      <c r="J91" s="946" t="s">
        <v>990</v>
      </c>
      <c r="K91" s="413"/>
    </row>
    <row r="92" spans="1:11" s="177" customFormat="1" ht="34.5" customHeight="1">
      <c r="A92" s="186" t="s">
        <v>178</v>
      </c>
      <c r="B92" s="1066" t="s">
        <v>219</v>
      </c>
      <c r="C92" s="1067"/>
      <c r="D92" s="1067"/>
      <c r="E92" s="1067"/>
      <c r="F92" s="1067"/>
      <c r="H92" s="175">
        <f>+KQKD!C26</f>
        <v>0</v>
      </c>
      <c r="I92" s="610"/>
      <c r="J92" s="175">
        <f>KQKD!D26</f>
        <v>-205374740</v>
      </c>
    </row>
    <row r="93" spans="1:11" s="602" customFormat="1" ht="34.5" customHeight="1">
      <c r="A93" s="186" t="s">
        <v>178</v>
      </c>
      <c r="B93" s="1066" t="s">
        <v>938</v>
      </c>
      <c r="C93" s="1067"/>
      <c r="D93" s="1067"/>
      <c r="E93" s="1067"/>
      <c r="F93" s="1067"/>
      <c r="H93" s="175"/>
      <c r="I93" s="610"/>
      <c r="J93" s="175"/>
      <c r="K93" s="177"/>
    </row>
    <row r="94" spans="1:11" s="602" customFormat="1" ht="34.5" customHeight="1">
      <c r="A94" s="186" t="s">
        <v>178</v>
      </c>
      <c r="B94" s="1066" t="s">
        <v>939</v>
      </c>
      <c r="C94" s="1067"/>
      <c r="D94" s="1067"/>
      <c r="E94" s="1067"/>
      <c r="F94" s="1067"/>
      <c r="H94" s="175"/>
      <c r="I94" s="610"/>
      <c r="J94" s="175"/>
      <c r="K94" s="177"/>
    </row>
    <row r="95" spans="1:11" s="177" customFormat="1" ht="34.5" customHeight="1">
      <c r="A95" s="186" t="s">
        <v>178</v>
      </c>
      <c r="B95" s="1066" t="s">
        <v>940</v>
      </c>
      <c r="C95" s="1067"/>
      <c r="D95" s="1067"/>
      <c r="E95" s="1067"/>
      <c r="F95" s="1067"/>
      <c r="H95" s="175"/>
      <c r="I95" s="610"/>
      <c r="J95" s="175"/>
    </row>
    <row r="96" spans="1:11" s="602" customFormat="1" ht="34.5" customHeight="1">
      <c r="A96" s="186" t="s">
        <v>178</v>
      </c>
      <c r="B96" s="1066" t="s">
        <v>957</v>
      </c>
      <c r="C96" s="1067"/>
      <c r="D96" s="1067"/>
      <c r="E96" s="1067"/>
      <c r="F96" s="1067"/>
      <c r="H96" s="175"/>
      <c r="I96" s="610"/>
      <c r="J96" s="175"/>
      <c r="K96" s="177"/>
    </row>
    <row r="97" spans="1:14" s="607" customFormat="1" ht="21.75" customHeight="1">
      <c r="A97" s="951"/>
      <c r="B97" s="607" t="s">
        <v>52</v>
      </c>
      <c r="H97" s="516"/>
      <c r="I97" s="620"/>
      <c r="J97" s="516"/>
      <c r="K97" s="402"/>
    </row>
    <row r="98" spans="1:14" s="602" customFormat="1" ht="16.5" customHeight="1">
      <c r="A98" s="186"/>
      <c r="B98" s="1066"/>
      <c r="C98" s="1067"/>
      <c r="D98" s="1067"/>
      <c r="E98" s="1067"/>
      <c r="F98" s="1067"/>
      <c r="H98" s="175"/>
      <c r="I98" s="610"/>
      <c r="J98" s="175"/>
      <c r="K98" s="177"/>
    </row>
    <row r="99" spans="1:14" s="402" customFormat="1" ht="18" customHeight="1">
      <c r="A99" s="615" t="s">
        <v>941</v>
      </c>
      <c r="B99" s="613" t="s">
        <v>220</v>
      </c>
      <c r="C99" s="613"/>
      <c r="D99" s="613"/>
      <c r="E99" s="613"/>
      <c r="F99" s="613"/>
      <c r="G99" s="614"/>
      <c r="H99" s="946" t="s">
        <v>989</v>
      </c>
      <c r="J99" s="946" t="s">
        <v>990</v>
      </c>
    </row>
    <row r="100" spans="1:14" s="177" customFormat="1" ht="6.75" customHeight="1">
      <c r="A100" s="615"/>
      <c r="B100" s="613"/>
      <c r="C100" s="613"/>
      <c r="D100" s="613"/>
      <c r="E100" s="613"/>
      <c r="F100" s="613"/>
      <c r="G100" s="614"/>
      <c r="H100" s="616"/>
      <c r="I100" s="601"/>
      <c r="J100" s="616"/>
    </row>
    <row r="101" spans="1:14" s="177" customFormat="1" ht="18" customHeight="1">
      <c r="A101" s="177" t="s">
        <v>178</v>
      </c>
      <c r="B101" s="178" t="s">
        <v>221</v>
      </c>
      <c r="C101" s="212"/>
      <c r="D101" s="212"/>
      <c r="E101" s="212"/>
      <c r="F101" s="212"/>
      <c r="G101" s="212"/>
      <c r="H101" s="313">
        <v>30298185</v>
      </c>
      <c r="I101" s="610"/>
      <c r="J101" s="313">
        <f>[2]TM5!H101</f>
        <v>430777409</v>
      </c>
      <c r="L101" s="177">
        <v>2267688293</v>
      </c>
      <c r="M101" s="182">
        <f>+L101+H101</f>
        <v>2297986478</v>
      </c>
    </row>
    <row r="102" spans="1:14" s="177" customFormat="1" ht="18" customHeight="1">
      <c r="A102" s="177" t="s">
        <v>178</v>
      </c>
      <c r="B102" s="178" t="s">
        <v>222</v>
      </c>
      <c r="C102" s="212"/>
      <c r="D102" s="212"/>
      <c r="E102" s="212"/>
      <c r="F102" s="212"/>
      <c r="G102" s="212"/>
      <c r="H102" s="175">
        <v>352672693</v>
      </c>
      <c r="I102" s="175"/>
      <c r="J102" s="313">
        <f>[2]TM5!H102</f>
        <v>809399755</v>
      </c>
      <c r="L102" s="177">
        <v>1474000478</v>
      </c>
      <c r="M102" s="182">
        <f>+L102+H102</f>
        <v>1826673171</v>
      </c>
      <c r="N102" s="182"/>
    </row>
    <row r="103" spans="1:14" s="177" customFormat="1" ht="18" customHeight="1">
      <c r="A103" s="177" t="s">
        <v>178</v>
      </c>
      <c r="B103" s="178" t="s">
        <v>223</v>
      </c>
      <c r="C103" s="212"/>
      <c r="D103" s="212"/>
      <c r="E103" s="212"/>
      <c r="F103" s="212"/>
      <c r="G103" s="212"/>
      <c r="H103" s="175">
        <v>55409577</v>
      </c>
      <c r="I103" s="175"/>
      <c r="J103" s="313">
        <f>[2]TM5!H103</f>
        <v>55409577</v>
      </c>
      <c r="L103" s="177">
        <v>58269426</v>
      </c>
      <c r="M103" s="182">
        <f>+L103+H103</f>
        <v>113679003</v>
      </c>
      <c r="N103" s="617"/>
    </row>
    <row r="104" spans="1:14" s="177" customFormat="1" ht="18" customHeight="1">
      <c r="A104" s="177" t="s">
        <v>178</v>
      </c>
      <c r="B104" s="178" t="s">
        <v>224</v>
      </c>
      <c r="C104" s="212"/>
      <c r="D104" s="212"/>
      <c r="E104" s="212"/>
      <c r="F104" s="212"/>
      <c r="G104" s="212"/>
      <c r="H104" s="175">
        <v>105388809</v>
      </c>
      <c r="I104" s="175"/>
      <c r="J104" s="313">
        <f>[2]TM5!H104</f>
        <v>137425594</v>
      </c>
      <c r="L104" s="177">
        <v>176129776</v>
      </c>
      <c r="M104" s="182">
        <f>+L104+H104</f>
        <v>281518585</v>
      </c>
      <c r="N104" s="182"/>
    </row>
    <row r="105" spans="1:14" s="177" customFormat="1" ht="18" customHeight="1">
      <c r="A105" s="177" t="s">
        <v>178</v>
      </c>
      <c r="B105" s="178" t="s">
        <v>225</v>
      </c>
      <c r="C105" s="212"/>
      <c r="D105" s="212"/>
      <c r="E105" s="212"/>
      <c r="F105" s="212"/>
      <c r="G105" s="212"/>
      <c r="H105" s="175">
        <v>35400000</v>
      </c>
      <c r="I105" s="175"/>
      <c r="J105" s="313">
        <f>[2]TM5!H105</f>
        <v>43428500</v>
      </c>
      <c r="L105" s="177">
        <v>293108091</v>
      </c>
      <c r="M105" s="182">
        <f>+L105+H105</f>
        <v>328508091</v>
      </c>
      <c r="N105" s="182"/>
    </row>
    <row r="106" spans="1:14" s="177" customFormat="1" ht="19.5" hidden="1" customHeight="1">
      <c r="B106" s="178" t="s">
        <v>226</v>
      </c>
      <c r="C106" s="212"/>
      <c r="D106" s="212"/>
      <c r="E106" s="212"/>
      <c r="F106" s="212"/>
      <c r="G106" s="212"/>
      <c r="H106" s="175"/>
      <c r="I106" s="610"/>
      <c r="J106" s="175"/>
    </row>
    <row r="107" spans="1:14" s="177" customFormat="1" ht="8.25" customHeight="1" thickBot="1">
      <c r="B107" s="618"/>
      <c r="C107" s="187"/>
      <c r="D107" s="187"/>
      <c r="E107" s="187"/>
      <c r="F107" s="187"/>
      <c r="G107" s="187"/>
      <c r="H107" s="619"/>
      <c r="I107" s="610"/>
      <c r="J107" s="175"/>
    </row>
    <row r="108" spans="1:14" s="177" customFormat="1" ht="18" customHeight="1" thickBot="1">
      <c r="B108" s="187" t="s">
        <v>52</v>
      </c>
      <c r="C108" s="614"/>
      <c r="D108" s="614"/>
      <c r="E108" s="614"/>
      <c r="F108" s="614"/>
      <c r="G108" s="614"/>
      <c r="H108" s="608">
        <f>SUM(H101:H107)</f>
        <v>579169264</v>
      </c>
      <c r="I108" s="620"/>
      <c r="J108" s="608">
        <f>SUM(J101:J107)</f>
        <v>1476440835</v>
      </c>
      <c r="K108" s="608">
        <f>SUM(K101:K107)</f>
        <v>0</v>
      </c>
      <c r="L108" s="608">
        <f>SUM(L101:L107)</f>
        <v>4269196064</v>
      </c>
      <c r="M108" s="608">
        <f>SUM(M101:M107)</f>
        <v>4848365328</v>
      </c>
      <c r="N108" s="608">
        <f>SUM(N101:N107)</f>
        <v>0</v>
      </c>
    </row>
    <row r="109" spans="1:14" s="177" customFormat="1" ht="18" customHeight="1" thickTop="1">
      <c r="B109" s="187"/>
      <c r="C109" s="614"/>
      <c r="D109" s="614"/>
      <c r="E109" s="614"/>
      <c r="F109" s="614"/>
      <c r="G109" s="614"/>
      <c r="H109" s="609"/>
      <c r="I109" s="620"/>
      <c r="J109" s="609"/>
      <c r="K109" s="609"/>
      <c r="L109" s="609"/>
      <c r="M109" s="609"/>
      <c r="N109" s="609"/>
    </row>
    <row r="110" spans="1:14" s="602" customFormat="1" ht="8.25" customHeight="1">
      <c r="B110" s="611"/>
      <c r="C110" s="611"/>
      <c r="D110" s="611"/>
      <c r="E110" s="611"/>
      <c r="F110" s="611"/>
      <c r="H110" s="175"/>
      <c r="I110" s="610"/>
      <c r="J110" s="175"/>
      <c r="K110" s="177"/>
    </row>
    <row r="111" spans="1:14" s="607" customFormat="1" ht="9" customHeight="1">
      <c r="B111" s="612"/>
      <c r="H111" s="516"/>
      <c r="I111" s="516"/>
      <c r="J111" s="516"/>
      <c r="K111" s="602"/>
    </row>
    <row r="112" spans="1:14" s="177" customFormat="1" ht="6.75" customHeight="1">
      <c r="B112" s="185"/>
      <c r="H112" s="175"/>
      <c r="I112" s="175"/>
      <c r="J112" s="175"/>
    </row>
    <row r="113" spans="1:10" s="402" customFormat="1" ht="34.5" customHeight="1">
      <c r="A113" s="744" t="s">
        <v>129</v>
      </c>
      <c r="B113" s="1062" t="s">
        <v>725</v>
      </c>
      <c r="C113" s="1062"/>
      <c r="D113" s="1062"/>
      <c r="E113" s="1062"/>
      <c r="F113" s="1062"/>
      <c r="G113" s="1062"/>
      <c r="H113" s="1062"/>
      <c r="I113" s="1062"/>
      <c r="J113" s="1062"/>
    </row>
    <row r="114" spans="1:10" s="402" customFormat="1" ht="37.5" customHeight="1">
      <c r="A114" s="573" t="s">
        <v>942</v>
      </c>
      <c r="B114" s="1062" t="s">
        <v>943</v>
      </c>
      <c r="C114" s="1062"/>
      <c r="D114" s="1062"/>
      <c r="E114" s="1062"/>
      <c r="F114" s="1062"/>
      <c r="G114" s="1062"/>
      <c r="H114" s="1062"/>
      <c r="I114" s="1062"/>
      <c r="J114" s="1062"/>
    </row>
    <row r="115" spans="1:10" s="177" customFormat="1" ht="15.75" customHeight="1">
      <c r="B115" s="181" t="s">
        <v>227</v>
      </c>
      <c r="H115" s="616"/>
      <c r="I115" s="601"/>
      <c r="J115" s="616"/>
    </row>
    <row r="116" spans="1:10" s="177" customFormat="1" ht="36" hidden="1" customHeight="1">
      <c r="A116" s="188" t="s">
        <v>40</v>
      </c>
      <c r="B116" s="1069" t="s">
        <v>228</v>
      </c>
      <c r="C116" s="1071"/>
      <c r="D116" s="1071"/>
      <c r="E116" s="1071"/>
      <c r="F116" s="1071"/>
      <c r="H116" s="175">
        <v>0</v>
      </c>
      <c r="I116" s="175"/>
      <c r="J116" s="175">
        <v>0</v>
      </c>
    </row>
    <row r="117" spans="1:10" s="177" customFormat="1" ht="17.25" hidden="1" customHeight="1">
      <c r="A117" s="188" t="s">
        <v>8</v>
      </c>
      <c r="B117" s="1069" t="s">
        <v>229</v>
      </c>
      <c r="C117" s="1071"/>
      <c r="D117" s="1071"/>
      <c r="E117" s="1071"/>
      <c r="F117" s="1071"/>
      <c r="H117" s="175">
        <v>0</v>
      </c>
      <c r="I117" s="175"/>
      <c r="J117" s="175">
        <v>0</v>
      </c>
    </row>
    <row r="118" spans="1:10" s="177" customFormat="1" ht="17.25" hidden="1" customHeight="1">
      <c r="A118" s="189" t="s">
        <v>178</v>
      </c>
      <c r="B118" s="1069" t="s">
        <v>230</v>
      </c>
      <c r="C118" s="1071"/>
      <c r="D118" s="1071"/>
      <c r="E118" s="1071"/>
      <c r="F118" s="1071"/>
      <c r="H118" s="175">
        <v>0</v>
      </c>
      <c r="I118" s="175"/>
      <c r="J118" s="175">
        <v>0</v>
      </c>
    </row>
    <row r="119" spans="1:10" s="177" customFormat="1" ht="36" hidden="1" customHeight="1">
      <c r="A119" s="188" t="s">
        <v>41</v>
      </c>
      <c r="B119" s="1069" t="s">
        <v>231</v>
      </c>
      <c r="C119" s="1070"/>
      <c r="D119" s="1070"/>
      <c r="E119" s="1070"/>
      <c r="F119" s="1070"/>
      <c r="H119" s="175">
        <v>0</v>
      </c>
      <c r="I119" s="175"/>
      <c r="J119" s="175">
        <v>0</v>
      </c>
    </row>
    <row r="120" spans="1:10" s="177" customFormat="1" ht="17.25" hidden="1" customHeight="1">
      <c r="A120" s="188" t="s">
        <v>8</v>
      </c>
      <c r="B120" s="1069" t="s">
        <v>232</v>
      </c>
      <c r="C120" s="1071"/>
      <c r="D120" s="1071"/>
      <c r="E120" s="1071"/>
      <c r="F120" s="1071"/>
      <c r="H120" s="175">
        <v>0</v>
      </c>
      <c r="I120" s="175"/>
      <c r="J120" s="175">
        <v>0</v>
      </c>
    </row>
    <row r="121" spans="1:10" s="177" customFormat="1" ht="36" hidden="1" customHeight="1">
      <c r="A121" s="189" t="s">
        <v>178</v>
      </c>
      <c r="B121" s="1069" t="s">
        <v>233</v>
      </c>
      <c r="C121" s="1071"/>
      <c r="D121" s="1071"/>
      <c r="E121" s="1071"/>
      <c r="F121" s="1071"/>
      <c r="H121" s="175">
        <v>0</v>
      </c>
      <c r="I121" s="175"/>
      <c r="J121" s="175">
        <v>0</v>
      </c>
    </row>
    <row r="122" spans="1:10" s="177" customFormat="1" ht="51.75" hidden="1" customHeight="1">
      <c r="A122" s="188" t="s">
        <v>8</v>
      </c>
      <c r="B122" s="1069" t="s">
        <v>234</v>
      </c>
      <c r="C122" s="1071"/>
      <c r="D122" s="1071"/>
      <c r="E122" s="1071"/>
      <c r="F122" s="1071"/>
      <c r="H122" s="175">
        <v>0</v>
      </c>
      <c r="I122" s="175"/>
      <c r="J122" s="175">
        <v>0</v>
      </c>
    </row>
    <row r="123" spans="1:10" s="177" customFormat="1" ht="69" hidden="1" customHeight="1">
      <c r="A123" s="189" t="s">
        <v>178</v>
      </c>
      <c r="B123" s="1069" t="s">
        <v>235</v>
      </c>
      <c r="C123" s="1071"/>
      <c r="D123" s="1071"/>
      <c r="E123" s="1071"/>
      <c r="F123" s="1071"/>
      <c r="H123" s="175">
        <v>0</v>
      </c>
      <c r="I123" s="175"/>
      <c r="J123" s="175">
        <v>0</v>
      </c>
    </row>
    <row r="124" spans="1:10" s="177" customFormat="1" ht="77.25" hidden="1" customHeight="1">
      <c r="A124" s="188" t="s">
        <v>49</v>
      </c>
      <c r="B124" s="1069" t="s">
        <v>236</v>
      </c>
      <c r="C124" s="1070"/>
      <c r="D124" s="1070"/>
      <c r="E124" s="1070"/>
      <c r="F124" s="1070"/>
      <c r="H124" s="175">
        <v>0</v>
      </c>
      <c r="I124" s="175"/>
      <c r="J124" s="175">
        <v>0</v>
      </c>
    </row>
    <row r="125" spans="1:10" s="177" customFormat="1" ht="11.25" customHeight="1">
      <c r="B125" s="185"/>
      <c r="H125" s="175"/>
      <c r="I125" s="175"/>
      <c r="J125" s="175"/>
    </row>
    <row r="126" spans="1:10" s="952" customFormat="1" ht="20.25" customHeight="1">
      <c r="A126" s="952" t="s">
        <v>944</v>
      </c>
      <c r="B126" s="953" t="s">
        <v>726</v>
      </c>
      <c r="C126" s="954"/>
      <c r="D126" s="954"/>
      <c r="E126" s="954"/>
      <c r="F126" s="954"/>
      <c r="G126" s="954"/>
      <c r="H126" s="954"/>
      <c r="I126" s="954"/>
      <c r="J126" s="954"/>
    </row>
    <row r="127" spans="1:10" s="744" customFormat="1" ht="27" customHeight="1">
      <c r="A127" s="744" t="s">
        <v>175</v>
      </c>
      <c r="B127" s="955" t="s">
        <v>945</v>
      </c>
      <c r="C127" s="956"/>
      <c r="D127" s="956"/>
      <c r="E127" s="956"/>
      <c r="F127" s="956"/>
      <c r="G127" s="956"/>
      <c r="H127" s="956"/>
      <c r="I127" s="956"/>
      <c r="J127" s="956"/>
    </row>
    <row r="128" spans="1:10" s="744" customFormat="1" ht="27" customHeight="1">
      <c r="A128" s="744" t="s">
        <v>176</v>
      </c>
      <c r="B128" s="955" t="s">
        <v>946</v>
      </c>
      <c r="C128" s="956"/>
      <c r="D128" s="956"/>
      <c r="E128" s="956"/>
      <c r="F128" s="956"/>
      <c r="G128" s="956"/>
      <c r="H128" s="956"/>
      <c r="I128" s="956"/>
      <c r="J128" s="956"/>
    </row>
    <row r="129" spans="1:11" s="744" customFormat="1" ht="27" customHeight="1">
      <c r="A129" s="744" t="s">
        <v>177</v>
      </c>
      <c r="B129" s="955" t="s">
        <v>947</v>
      </c>
      <c r="C129" s="956"/>
      <c r="D129" s="956"/>
      <c r="E129" s="956"/>
      <c r="F129" s="956"/>
      <c r="G129" s="956"/>
      <c r="H129" s="956"/>
      <c r="I129" s="956"/>
      <c r="J129" s="956"/>
    </row>
    <row r="130" spans="1:11" s="744" customFormat="1" ht="38.25" customHeight="1">
      <c r="A130" s="744" t="s">
        <v>0</v>
      </c>
      <c r="B130" s="1062" t="s">
        <v>948</v>
      </c>
      <c r="C130" s="1062"/>
      <c r="D130" s="1062"/>
      <c r="E130" s="1062"/>
      <c r="F130" s="1062"/>
      <c r="G130" s="1062"/>
      <c r="H130" s="1062"/>
      <c r="I130" s="1062"/>
      <c r="J130" s="1062"/>
    </row>
    <row r="131" spans="1:11" s="744" customFormat="1" ht="27" customHeight="1">
      <c r="A131" s="744" t="s">
        <v>1</v>
      </c>
      <c r="B131" s="955" t="s">
        <v>779</v>
      </c>
      <c r="C131" s="956"/>
      <c r="D131" s="956"/>
      <c r="E131" s="956"/>
      <c r="F131" s="956"/>
      <c r="G131" s="956"/>
      <c r="H131" s="956"/>
      <c r="I131" s="956"/>
      <c r="J131" s="956"/>
    </row>
    <row r="132" spans="1:11" s="621" customFormat="1" ht="15.75">
      <c r="A132" s="401" t="s">
        <v>949</v>
      </c>
      <c r="B132" s="613" t="s">
        <v>237</v>
      </c>
      <c r="C132" s="178"/>
      <c r="D132" s="178"/>
      <c r="E132" s="178"/>
      <c r="F132" s="178"/>
      <c r="G132" s="178"/>
      <c r="H132" s="946" t="s">
        <v>396</v>
      </c>
      <c r="I132" s="601"/>
      <c r="J132" s="946" t="s">
        <v>395</v>
      </c>
    </row>
    <row r="133" spans="1:11" s="621" customFormat="1" ht="15.75">
      <c r="A133" s="212" t="s">
        <v>182</v>
      </c>
      <c r="B133" s="178" t="s">
        <v>951</v>
      </c>
      <c r="C133" s="178"/>
      <c r="D133" s="178"/>
      <c r="E133" s="178"/>
      <c r="F133" s="178"/>
      <c r="G133" s="178"/>
      <c r="H133" s="622"/>
      <c r="I133" s="623"/>
      <c r="J133" s="623"/>
    </row>
    <row r="134" spans="1:11" s="621" customFormat="1" ht="15.75">
      <c r="A134" s="212" t="s">
        <v>178</v>
      </c>
      <c r="B134" s="178" t="s">
        <v>239</v>
      </c>
      <c r="C134" s="178"/>
      <c r="D134" s="178"/>
      <c r="E134" s="178"/>
      <c r="F134" s="178"/>
      <c r="G134" s="178"/>
      <c r="H134" s="816">
        <f>CD!D31/CD!D62</f>
        <v>0.30205239904147374</v>
      </c>
      <c r="I134" s="816"/>
      <c r="J134" s="816">
        <v>0.31190000000000001</v>
      </c>
    </row>
    <row r="135" spans="1:11" s="621" customFormat="1" ht="15.75">
      <c r="A135" s="212" t="s">
        <v>178</v>
      </c>
      <c r="B135" s="178" t="s">
        <v>240</v>
      </c>
      <c r="C135" s="178"/>
      <c r="D135" s="178"/>
      <c r="E135" s="178"/>
      <c r="F135" s="178"/>
      <c r="G135" s="178"/>
      <c r="H135" s="816">
        <f>1-H134</f>
        <v>0.69794760095852626</v>
      </c>
      <c r="I135" s="816"/>
      <c r="J135" s="816">
        <v>0.68810000000000004</v>
      </c>
    </row>
    <row r="136" spans="1:11" s="621" customFormat="1" ht="15.75">
      <c r="A136" s="212" t="s">
        <v>182</v>
      </c>
      <c r="B136" s="178" t="s">
        <v>952</v>
      </c>
      <c r="C136" s="178"/>
      <c r="D136" s="178"/>
      <c r="E136" s="178"/>
      <c r="F136" s="178"/>
      <c r="G136" s="178"/>
      <c r="H136" s="816"/>
      <c r="I136" s="816"/>
      <c r="J136" s="816"/>
    </row>
    <row r="137" spans="1:11" s="621" customFormat="1" ht="15.75">
      <c r="A137" s="212" t="s">
        <v>178</v>
      </c>
      <c r="B137" s="178" t="s">
        <v>241</v>
      </c>
      <c r="C137" s="178"/>
      <c r="D137" s="178"/>
      <c r="E137" s="178"/>
      <c r="F137" s="178"/>
      <c r="G137" s="178"/>
      <c r="H137" s="816">
        <f>CD!D66/CD!D62</f>
        <v>0.70356807248789621</v>
      </c>
      <c r="I137" s="816"/>
      <c r="J137" s="816">
        <v>0.65839999999999999</v>
      </c>
    </row>
    <row r="138" spans="1:11" s="621" customFormat="1" ht="15.75">
      <c r="A138" s="212" t="s">
        <v>178</v>
      </c>
      <c r="B138" s="178" t="s">
        <v>242</v>
      </c>
      <c r="C138" s="178"/>
      <c r="D138" s="178"/>
      <c r="E138" s="178"/>
      <c r="F138" s="178"/>
      <c r="G138" s="178"/>
      <c r="H138" s="816">
        <f>1-H137</f>
        <v>0.29643192751210379</v>
      </c>
      <c r="I138" s="816"/>
      <c r="J138" s="816">
        <v>0.34160000000000001</v>
      </c>
    </row>
    <row r="139" spans="1:11" s="621" customFormat="1" ht="5.25" customHeight="1">
      <c r="A139" s="212"/>
      <c r="B139" s="178"/>
      <c r="C139" s="178"/>
      <c r="D139" s="178"/>
      <c r="E139" s="178"/>
      <c r="F139" s="178"/>
      <c r="G139" s="178"/>
      <c r="H139" s="816"/>
      <c r="I139" s="816"/>
      <c r="J139" s="816"/>
    </row>
    <row r="140" spans="1:11" s="621" customFormat="1" ht="15.75">
      <c r="A140" s="401" t="s">
        <v>950</v>
      </c>
      <c r="B140" s="613" t="s">
        <v>243</v>
      </c>
      <c r="C140" s="613"/>
      <c r="D140" s="613"/>
      <c r="E140" s="613"/>
      <c r="F140" s="613"/>
      <c r="G140" s="613"/>
      <c r="H140" s="817"/>
      <c r="I140" s="817"/>
      <c r="J140" s="817"/>
    </row>
    <row r="141" spans="1:11" s="621" customFormat="1" ht="15.75">
      <c r="A141" s="212" t="s">
        <v>178</v>
      </c>
      <c r="B141" s="178" t="s">
        <v>244</v>
      </c>
      <c r="C141" s="178"/>
      <c r="D141" s="178"/>
      <c r="E141" s="178"/>
      <c r="F141" s="178"/>
      <c r="G141" s="178"/>
      <c r="H141" s="846">
        <f>CD!D8/CD!D67</f>
        <v>0.99608834018985004</v>
      </c>
      <c r="I141" s="846"/>
      <c r="J141" s="846">
        <v>1.52</v>
      </c>
      <c r="K141" s="624"/>
    </row>
    <row r="142" spans="1:11" s="621" customFormat="1" ht="15.75">
      <c r="A142" s="212" t="s">
        <v>178</v>
      </c>
      <c r="B142" s="178" t="s">
        <v>245</v>
      </c>
      <c r="C142" s="178"/>
      <c r="D142" s="178"/>
      <c r="E142" s="178"/>
      <c r="F142" s="178"/>
      <c r="G142" s="178"/>
      <c r="H142" s="846">
        <f>(CD!D8-CD!D22)/CD!D67</f>
        <v>0.80701779945110264</v>
      </c>
      <c r="I142" s="846"/>
      <c r="J142" s="846">
        <v>0.73</v>
      </c>
      <c r="K142" s="624"/>
    </row>
    <row r="143" spans="1:11" s="621" customFormat="1" ht="5.25" customHeight="1">
      <c r="A143" s="178"/>
      <c r="B143" s="178"/>
      <c r="C143" s="178"/>
      <c r="D143" s="178"/>
      <c r="E143" s="178"/>
      <c r="F143" s="178"/>
      <c r="G143" s="178"/>
      <c r="H143" s="846"/>
      <c r="I143" s="846"/>
      <c r="J143" s="846"/>
      <c r="K143" s="624"/>
    </row>
    <row r="144" spans="1:11" s="177" customFormat="1" ht="20.25" customHeight="1">
      <c r="A144" s="625"/>
      <c r="B144" s="626"/>
      <c r="C144" s="626"/>
      <c r="D144" s="626"/>
      <c r="E144" s="625"/>
      <c r="F144" s="625"/>
      <c r="G144" s="625"/>
      <c r="H144" s="627"/>
      <c r="I144" s="627"/>
      <c r="J144" s="175" t="s">
        <v>993</v>
      </c>
      <c r="K144" s="625"/>
    </row>
    <row r="145" spans="2:10" s="402" customFormat="1" ht="18" customHeight="1">
      <c r="B145" s="628" t="s">
        <v>587</v>
      </c>
      <c r="F145" s="402" t="s">
        <v>195</v>
      </c>
      <c r="H145" s="401"/>
      <c r="I145" s="401"/>
      <c r="J145" s="401" t="s">
        <v>196</v>
      </c>
    </row>
    <row r="146" spans="2:10" s="402" customFormat="1" ht="18" customHeight="1">
      <c r="B146" s="628"/>
      <c r="H146" s="401"/>
      <c r="I146" s="401"/>
      <c r="J146" s="401"/>
    </row>
    <row r="147" spans="2:10" s="402" customFormat="1" ht="18" customHeight="1">
      <c r="B147" s="628"/>
      <c r="H147" s="401"/>
      <c r="I147" s="401"/>
      <c r="J147" s="401"/>
    </row>
    <row r="148" spans="2:10" s="402" customFormat="1" ht="18" customHeight="1">
      <c r="B148" s="628"/>
      <c r="H148" s="401"/>
      <c r="I148" s="401"/>
      <c r="J148" s="401"/>
    </row>
    <row r="149" spans="2:10" s="402" customFormat="1" ht="18" customHeight="1">
      <c r="B149" s="628"/>
      <c r="H149" s="401"/>
      <c r="I149" s="401"/>
      <c r="J149" s="401"/>
    </row>
    <row r="150" spans="2:10" s="402" customFormat="1" ht="18" customHeight="1">
      <c r="B150" s="628"/>
      <c r="H150" s="401"/>
      <c r="I150" s="401"/>
      <c r="J150" s="401"/>
    </row>
    <row r="151" spans="2:10" s="402" customFormat="1" ht="18" customHeight="1">
      <c r="B151" s="746" t="s">
        <v>970</v>
      </c>
      <c r="F151" s="402" t="s">
        <v>154</v>
      </c>
      <c r="H151" s="401"/>
      <c r="I151" s="401"/>
      <c r="J151" s="401" t="s">
        <v>588</v>
      </c>
    </row>
  </sheetData>
  <mergeCells count="30">
    <mergeCell ref="B124:F124"/>
    <mergeCell ref="B117:F117"/>
    <mergeCell ref="B123:F123"/>
    <mergeCell ref="B55:J55"/>
    <mergeCell ref="B87:F87"/>
    <mergeCell ref="B88:F88"/>
    <mergeCell ref="B77:D77"/>
    <mergeCell ref="B122:F122"/>
    <mergeCell ref="B116:F116"/>
    <mergeCell ref="B118:F118"/>
    <mergeCell ref="B120:F120"/>
    <mergeCell ref="B121:F121"/>
    <mergeCell ref="B119:F119"/>
    <mergeCell ref="B114:J114"/>
    <mergeCell ref="B130:J130"/>
    <mergeCell ref="B16:F16"/>
    <mergeCell ref="B113:J113"/>
    <mergeCell ref="B47:F47"/>
    <mergeCell ref="B85:F85"/>
    <mergeCell ref="B86:F86"/>
    <mergeCell ref="B98:F98"/>
    <mergeCell ref="B57:F57"/>
    <mergeCell ref="B61:F61"/>
    <mergeCell ref="B62:F62"/>
    <mergeCell ref="B91:F91"/>
    <mergeCell ref="B92:F92"/>
    <mergeCell ref="B93:F93"/>
    <mergeCell ref="B94:F94"/>
    <mergeCell ref="B95:F95"/>
    <mergeCell ref="B96:F96"/>
  </mergeCells>
  <phoneticPr fontId="110" type="noConversion"/>
  <pageMargins left="0.36" right="0.33" top="0.47" bottom="0.72" header="0.3" footer="0.23"/>
  <pageSetup paperSize="9" firstPageNumber="13" orientation="portrait" useFirstPageNumber="1" horizontalDpi="300" verticalDpi="300" r:id="rId1"/>
  <headerFooter alignWithMargins="0">
    <oddFooter>&amp;C&amp;".VnTime,  Italic"&amp;11(C¸c thuyÕt minh nµy lµ bé phËn hîp thµnh B¸o c¸o tµi chÝnh)&amp;".VnTime,Regular"&amp;12&amp;P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GT</vt:lpstr>
      <vt:lpstr>CD</vt:lpstr>
      <vt:lpstr>KQKD</vt:lpstr>
      <vt:lpstr>LCGT</vt:lpstr>
      <vt:lpstr>TM1</vt:lpstr>
      <vt:lpstr>TM2</vt:lpstr>
      <vt:lpstr>TM3</vt:lpstr>
      <vt:lpstr>TM4</vt:lpstr>
      <vt:lpstr>TM5</vt:lpstr>
      <vt:lpstr>Bang tinh lai</vt:lpstr>
      <vt:lpstr>Sheet3</vt:lpstr>
      <vt:lpstr>CF</vt:lpstr>
      <vt:lpstr>KQ</vt:lpstr>
      <vt:lpstr>SS</vt:lpstr>
      <vt:lpstr>Sheet1</vt:lpstr>
      <vt:lpstr>'TM1'!Print_Area</vt:lpstr>
      <vt:lpstr>'TM2'!Print_Area</vt:lpstr>
      <vt:lpstr>'TM3'!Print_Area</vt:lpstr>
      <vt:lpstr>'TM4'!Print_Area</vt:lpstr>
      <vt:lpstr>'TM5'!Print_Area</vt:lpstr>
      <vt:lpstr>KQ!Print_Titles</vt:lpstr>
      <vt:lpstr>LCGT!Print_Titles</vt:lpstr>
      <vt:lpstr>SS!Print_Titles</vt:lpstr>
      <vt:lpstr>'TM1'!Print_Titles</vt:lpstr>
      <vt:lpstr>'TM2'!Print_Titles</vt:lpstr>
      <vt:lpstr>'TM3'!Print_Titles</vt:lpstr>
      <vt:lpstr>'TM5'!Print_Titles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 VAIO</dc:creator>
  <cp:lastModifiedBy>Mai Anh ITC</cp:lastModifiedBy>
  <cp:lastPrinted>2015-04-17T06:35:37Z</cp:lastPrinted>
  <dcterms:created xsi:type="dcterms:W3CDTF">1996-10-14T23:33:28Z</dcterms:created>
  <dcterms:modified xsi:type="dcterms:W3CDTF">2015-04-17T06:46:31Z</dcterms:modified>
</cp:coreProperties>
</file>